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2013\W-13-072 FRA-70-13.10 6A\89464\structures\wall_0E7\spreadsheets\"/>
    </mc:Choice>
  </mc:AlternateContent>
  <bookViews>
    <workbookView xWindow="14505" yWindow="-15" windowWidth="14310" windowHeight="13440" activeTab="3"/>
  </bookViews>
  <sheets>
    <sheet name="AUTOTABLE" sheetId="10" r:id="rId1"/>
    <sheet name="Quants" sheetId="3" r:id="rId2"/>
    <sheet name="VOID" sheetId="4" r:id="rId3"/>
    <sheet name="E7" sheetId="9" r:id="rId4"/>
  </sheets>
  <externalReferences>
    <externalReference r:id="rId5"/>
    <externalReference r:id="rId6"/>
    <externalReference r:id="rId7"/>
  </externalReferences>
  <definedNames>
    <definedName name="_xlnm.Print_Area" localSheetId="3">'E7'!#REF!</definedName>
  </definedNames>
  <calcPr calcId="162913"/>
</workbook>
</file>

<file path=xl/calcChain.xml><?xml version="1.0" encoding="utf-8"?>
<calcChain xmlns="http://schemas.openxmlformats.org/spreadsheetml/2006/main">
  <c r="C144" i="9" l="1"/>
  <c r="C126" i="9"/>
  <c r="C71" i="9"/>
  <c r="C82" i="9"/>
  <c r="C80" i="9"/>
  <c r="C77" i="9"/>
  <c r="C64" i="9"/>
  <c r="C62" i="9"/>
  <c r="C120" i="9" l="1"/>
  <c r="A6" i="9" l="1"/>
  <c r="A13" i="3" l="1"/>
  <c r="B13" i="3"/>
  <c r="C13" i="3"/>
  <c r="E13" i="3"/>
  <c r="F13" i="3"/>
  <c r="C181" i="9"/>
  <c r="D13" i="3" l="1"/>
  <c r="A13" i="9"/>
  <c r="C179" i="9"/>
  <c r="C174" i="9" s="1"/>
  <c r="C172" i="9"/>
  <c r="C167" i="9" s="1"/>
  <c r="A15" i="3" l="1"/>
  <c r="D15" i="3" s="1"/>
  <c r="A15" i="9"/>
  <c r="D14" i="3"/>
  <c r="A14" i="9"/>
  <c r="C130" i="9"/>
  <c r="C146" i="9"/>
  <c r="C137" i="9" s="1"/>
  <c r="F35" i="10"/>
  <c r="E35" i="10"/>
  <c r="D35" i="10"/>
  <c r="C35" i="10"/>
  <c r="B35" i="10"/>
  <c r="A35" i="10"/>
  <c r="C32" i="10"/>
  <c r="C31" i="10"/>
  <c r="C30" i="10"/>
  <c r="C28" i="10"/>
  <c r="C26" i="10"/>
  <c r="C25" i="10"/>
  <c r="C24" i="10"/>
  <c r="C22" i="10"/>
  <c r="D19" i="10"/>
  <c r="C19" i="10"/>
  <c r="A19" i="10"/>
  <c r="E13" i="10"/>
  <c r="D13" i="10"/>
  <c r="B13" i="10"/>
  <c r="A13" i="10"/>
  <c r="C12" i="10"/>
  <c r="C9" i="10"/>
  <c r="C8" i="10"/>
  <c r="C7" i="10"/>
  <c r="C6" i="10"/>
  <c r="B17" i="3"/>
  <c r="C114" i="9"/>
  <c r="C116" i="9" s="1"/>
  <c r="C105" i="9" s="1"/>
  <c r="C43" i="9"/>
  <c r="C38" i="9" s="1"/>
  <c r="A6" i="3" s="1"/>
  <c r="D6" i="3" s="1"/>
  <c r="A16" i="3"/>
  <c r="D16" i="3" s="1"/>
  <c r="A18" i="3"/>
  <c r="D18" i="3" s="1"/>
  <c r="C163" i="9"/>
  <c r="C66" i="9"/>
  <c r="A9" i="9" s="1"/>
  <c r="C56" i="9"/>
  <c r="A8" i="9" s="1"/>
  <c r="C88" i="9"/>
  <c r="C84" i="9"/>
  <c r="C159" i="9"/>
  <c r="C155" i="9"/>
  <c r="A29" i="9" s="1"/>
  <c r="C153" i="9"/>
  <c r="C148" i="9" s="1"/>
  <c r="C132" i="9"/>
  <c r="C118" i="9"/>
  <c r="C101" i="9"/>
  <c r="C103" i="9" s="1"/>
  <c r="C92" i="9" s="1"/>
  <c r="C52" i="9"/>
  <c r="C50" i="9"/>
  <c r="C46" i="9" s="1"/>
  <c r="G35" i="9"/>
  <c r="F35" i="9"/>
  <c r="E35" i="9"/>
  <c r="D35" i="9"/>
  <c r="C35" i="9"/>
  <c r="B35" i="9"/>
  <c r="E20" i="9"/>
  <c r="B20" i="9"/>
  <c r="F14" i="3"/>
  <c r="E14" i="9"/>
  <c r="E14" i="3" s="1"/>
  <c r="C14" i="9"/>
  <c r="C14" i="3" s="1"/>
  <c r="B14" i="9"/>
  <c r="B27" i="3"/>
  <c r="C27" i="3"/>
  <c r="D27" i="3"/>
  <c r="E27" i="3"/>
  <c r="F27" i="3"/>
  <c r="G27" i="3"/>
  <c r="E17" i="3"/>
  <c r="B21" i="4"/>
  <c r="B20" i="4"/>
  <c r="B14" i="4"/>
  <c r="B13" i="4"/>
  <c r="C21" i="4"/>
  <c r="C20" i="4"/>
  <c r="C14" i="4"/>
  <c r="C13" i="4"/>
  <c r="D21" i="4"/>
  <c r="D14" i="4"/>
  <c r="G14" i="4" s="1"/>
  <c r="D13" i="4"/>
  <c r="D18" i="4"/>
  <c r="G18" i="4" s="1"/>
  <c r="D20" i="4"/>
  <c r="D19" i="4"/>
  <c r="G19" i="4" s="1"/>
  <c r="D17" i="4"/>
  <c r="G17" i="4" s="1"/>
  <c r="D16" i="4"/>
  <c r="G16" i="4" s="1"/>
  <c r="D15" i="4"/>
  <c r="G15" i="4" s="1"/>
  <c r="D12" i="4"/>
  <c r="D10" i="4"/>
  <c r="D9" i="4"/>
  <c r="D8" i="4"/>
  <c r="D7" i="4"/>
  <c r="D6" i="4"/>
  <c r="D5" i="4"/>
  <c r="D4" i="4"/>
  <c r="D3" i="4"/>
  <c r="D2" i="4"/>
  <c r="C12" i="4"/>
  <c r="C10" i="4"/>
  <c r="C9" i="4"/>
  <c r="C8" i="4"/>
  <c r="C7" i="4"/>
  <c r="C6" i="4"/>
  <c r="C5" i="4"/>
  <c r="C4" i="4"/>
  <c r="C3" i="4"/>
  <c r="C2" i="4"/>
  <c r="B11" i="4"/>
  <c r="G11" i="4" s="1"/>
  <c r="B10" i="4"/>
  <c r="B9" i="4"/>
  <c r="B8" i="4"/>
  <c r="B7" i="4"/>
  <c r="B6" i="4"/>
  <c r="B5" i="4"/>
  <c r="B4" i="4"/>
  <c r="B3" i="4"/>
  <c r="B2" i="4"/>
  <c r="A22" i="3" l="1"/>
  <c r="D22" i="3" s="1"/>
  <c r="A27" i="9"/>
  <c r="A24" i="3"/>
  <c r="D24" i="3" s="1"/>
  <c r="A31" i="9"/>
  <c r="A12" i="9"/>
  <c r="D12" i="9" s="1"/>
  <c r="A11" i="3" s="1"/>
  <c r="D11" i="3" s="1"/>
  <c r="A23" i="3"/>
  <c r="D23" i="3" s="1"/>
  <c r="A28" i="9"/>
  <c r="A7" i="3"/>
  <c r="D7" i="3" s="1"/>
  <c r="A7" i="9"/>
  <c r="A17" i="3"/>
  <c r="D17" i="3" s="1"/>
  <c r="A20" i="9"/>
  <c r="A26" i="3"/>
  <c r="D26" i="3" s="1"/>
  <c r="A32" i="9"/>
  <c r="A23" i="9"/>
  <c r="D23" i="9" s="1"/>
  <c r="A20" i="3" s="1"/>
  <c r="D20" i="3" s="1"/>
  <c r="A8" i="3"/>
  <c r="D8" i="3" s="1"/>
  <c r="A9" i="3"/>
  <c r="D9" i="3" s="1"/>
  <c r="G12" i="4"/>
  <c r="G5" i="4"/>
  <c r="G8" i="4"/>
  <c r="G13" i="4"/>
  <c r="G6" i="4"/>
  <c r="G4" i="4"/>
  <c r="G10" i="4"/>
  <c r="A14" i="3"/>
  <c r="B14" i="3"/>
  <c r="G20" i="4"/>
  <c r="G9" i="4"/>
  <c r="G7" i="4"/>
  <c r="G21" i="4"/>
  <c r="G3" i="4"/>
  <c r="C122" i="9"/>
  <c r="A21" i="3" l="1"/>
  <c r="D21" i="3" s="1"/>
  <c r="A25" i="9"/>
</calcChain>
</file>

<file path=xl/sharedStrings.xml><?xml version="1.0" encoding="utf-8"?>
<sst xmlns="http://schemas.openxmlformats.org/spreadsheetml/2006/main" count="468" uniqueCount="153">
  <si>
    <t>ITEM</t>
  </si>
  <si>
    <t>TOTAL</t>
  </si>
  <si>
    <t>UNIT</t>
  </si>
  <si>
    <t>DESCRIPTION</t>
  </si>
  <si>
    <t>ITEM EXT.</t>
  </si>
  <si>
    <t>APP SHT</t>
  </si>
  <si>
    <t>CU YD</t>
  </si>
  <si>
    <t>SPECIAL</t>
  </si>
  <si>
    <t>LUMP</t>
  </si>
  <si>
    <t>SQ YD</t>
  </si>
  <si>
    <t>FT</t>
  </si>
  <si>
    <t>SQ FT</t>
  </si>
  <si>
    <t>UNCLASSIFIED EXCAVATION, AS PER PLAN</t>
  </si>
  <si>
    <t>00400</t>
  </si>
  <si>
    <t>STEEL PILES, MISC.: SOLDIER PILES</t>
  </si>
  <si>
    <t>10000</t>
  </si>
  <si>
    <t>LB</t>
  </si>
  <si>
    <t>EPOXY COATED REINFORCING STEEL</t>
  </si>
  <si>
    <t>10001</t>
  </si>
  <si>
    <t>SEALING OF CONCRETE SURFACES (PERMANENT GRAFFITI PROTECTION), AS PER PLAN</t>
  </si>
  <si>
    <t>10101</t>
  </si>
  <si>
    <t>SEALING OF CONCRETE SURFACES (EPOXY URETHANE), AS PER PLAN</t>
  </si>
  <si>
    <t>33001</t>
  </si>
  <si>
    <t>TYPE 2 WATERPROOFING, AS PER PLAN</t>
  </si>
  <si>
    <t>13600</t>
  </si>
  <si>
    <t>1" PREFORMED EXPANSION JOINT FILLER</t>
  </si>
  <si>
    <t>40010</t>
  </si>
  <si>
    <t>6" CONDUIT, TYPE C</t>
  </si>
  <si>
    <t>SPECIAL - RETAINING WALL, MISC.: TEMPORARY HARDWOOD LAGGING</t>
  </si>
  <si>
    <t>ESTIMATED QUANTITIES</t>
  </si>
  <si>
    <t>AS PER PLAN REFERENCE SHEET</t>
  </si>
  <si>
    <t>WALL DETAIL SHEET</t>
  </si>
  <si>
    <t>REINFORCING SCHEDULE</t>
  </si>
  <si>
    <t>MEASURE AREA</t>
  </si>
  <si>
    <t>MEASURE LENGTH</t>
  </si>
  <si>
    <t>CALC</t>
  </si>
  <si>
    <t>CLASS QC1 CONCRETE, AS PER PLAN</t>
  </si>
  <si>
    <t>EACH</t>
  </si>
  <si>
    <t>RETAINING WALL, MISC.: TIEBACKS, AS PER PLAN</t>
  </si>
  <si>
    <t>RETAINING WALL, MISC.: FAILURE TESTS</t>
  </si>
  <si>
    <t>RETAINING WALL, MISC.: CREEP TESTS</t>
  </si>
  <si>
    <t>RETAINING WALL, MISC.: PERFORMANCE TESTS</t>
  </si>
  <si>
    <t>RETAINING WALL, MISC.: PROOF TESTS</t>
  </si>
  <si>
    <t>RETAINING WALL, MISC.: PREFABRICATED GEOCOMPOSITE DRAIN</t>
  </si>
  <si>
    <t>XX</t>
  </si>
  <si>
    <t>610E50000</t>
  </si>
  <si>
    <t>610E50010</t>
  </si>
  <si>
    <t>94503</t>
  </si>
  <si>
    <t>DRILLED SHAFTS, 24" DIAMETER ABOVE BEDROCK, AS PER PLAN</t>
  </si>
  <si>
    <t>46011</t>
  </si>
  <si>
    <t>WALL S</t>
  </si>
  <si>
    <t>WALL U</t>
  </si>
  <si>
    <t>WALL V</t>
  </si>
  <si>
    <t>WALL D</t>
  </si>
  <si>
    <t>DRILLED SHAFTS, 30" DIAMETER ABOVE BEDROCK, AS PER PLAN</t>
  </si>
  <si>
    <t>EMHT</t>
  </si>
  <si>
    <t>*THE INDIVIDUAL WALL QUANTITIES ARE STILL IN THEIR ORIGINAL SPREADSHEETS. THIS SPREADSHEET REFERENCES THE ORIGINALS IN EACH WALL FOLDER. MAKE QUANTITY CHANGES TO THE INDIVIDUAL SPREADSHEETS.</t>
  </si>
  <si>
    <t>PAVED GUTTER, TYPE 1-2, AS PER PLAN</t>
  </si>
  <si>
    <t>X</t>
  </si>
  <si>
    <t>4" NON-PERFORATED CORRUGATED PLASTIC PIPE, INCLUDING SPECIALS</t>
  </si>
  <si>
    <t>MEASURE LENGTH (USE AVG. 6' PER DRAIN)</t>
  </si>
  <si>
    <t>WALL E7</t>
  </si>
  <si>
    <t>EMBANKMENT</t>
  </si>
  <si>
    <t>GRANULAR MATERIAL, TYPE B</t>
  </si>
  <si>
    <t>GRANULAR MATERIAL, TYPE C</t>
  </si>
  <si>
    <t>SPECIAL - SETTLEMENT PLATFORM</t>
  </si>
  <si>
    <t>RAILING, CONCRETE, AS PER PLAN</t>
  </si>
  <si>
    <t>MECHANICALLY STABILIZED EARTH WALL, AS PER PLAN</t>
  </si>
  <si>
    <t>WALL EXCAVATION</t>
  </si>
  <si>
    <t>FOUNDATION PREPARATION</t>
  </si>
  <si>
    <t>SELECT GRANULAR BACKFILL</t>
  </si>
  <si>
    <t>NATURAL SOIL</t>
  </si>
  <si>
    <t>6" DRAINAGE PIPE, PERFORATED</t>
  </si>
  <si>
    <t>6" DRAINAGE PIPE, NON-PERFORATED</t>
  </si>
  <si>
    <t>CONCRETE COPING</t>
  </si>
  <si>
    <t>DAY</t>
  </si>
  <si>
    <t>ON-SITE ASSISTANCE</t>
  </si>
  <si>
    <t>PAVED GUTTER</t>
  </si>
  <si>
    <t>LS</t>
  </si>
  <si>
    <t>AESTHETIC SURFACE TREATMENT</t>
  </si>
  <si>
    <t>SGB INSPETION AND COMPACTION TESTING</t>
  </si>
  <si>
    <t>SEALING OF CONCRETE SURFACES, (PERMANENT GRAFFITI PROTECTION), AS PER PLAN</t>
  </si>
  <si>
    <t>SEALING OF CONCRETE SURFACES (EPOXY URETHANE)</t>
  </si>
  <si>
    <t>ROADWAY MISC.: EPS GEOFOAM FILL</t>
  </si>
  <si>
    <t>ROADWAY MISC.: STONE COLUMNS</t>
  </si>
  <si>
    <t>CONCRETE MISC.: PRECAST WALL PANELS</t>
  </si>
  <si>
    <t>CONCRETE MISC.: PRECAST FOOTING</t>
  </si>
  <si>
    <t>PORTIONS OF STRUCTURE REMOVED</t>
  </si>
  <si>
    <t>GRANULAR MATERIAL TYPE C</t>
  </si>
  <si>
    <t>THICKNESS, PER TYPICAL SECTION</t>
  </si>
  <si>
    <t>CU FT</t>
  </si>
  <si>
    <t>VOLUME</t>
  </si>
  <si>
    <t>TOTAL VOLUME OF BACKFILL</t>
  </si>
  <si>
    <t>PANEL WALL AREA-SEE 511-71200</t>
  </si>
  <si>
    <t>OUTSIDE FACE-COPING</t>
  </si>
  <si>
    <t>TOP FACE-COPING</t>
  </si>
  <si>
    <t>BACK FACE-COPING</t>
  </si>
  <si>
    <t>LENGTH-SEE ITEM 511-81100</t>
  </si>
  <si>
    <t>AREA OF COPING</t>
  </si>
  <si>
    <t>TOTAL AREA TO SEAL</t>
  </si>
  <si>
    <t>LENGTH OF COPING</t>
  </si>
  <si>
    <t>PLAN AREA-SHADED REGION AREA</t>
  </si>
  <si>
    <t>FULL LENGTH MSE WALL</t>
  </si>
  <si>
    <t>AESTHETIC FACE TREATMENT</t>
  </si>
  <si>
    <t>NONE SHOWN ON PLANS, TIES INTO ANOTHER WALL</t>
  </si>
  <si>
    <t>PLAN AREA-SOUTH SECTION</t>
  </si>
  <si>
    <t>LENGTH LEFT PART OF WALL-LEVELLING PAD</t>
  </si>
  <si>
    <t>MSE WALL AREA</t>
  </si>
  <si>
    <t>VOLUME LEFT WALL</t>
  </si>
  <si>
    <t>PLAN AREA-BOTH WALLS</t>
  </si>
  <si>
    <t>TOTAL LENGTH BOTH MSE WALLS</t>
  </si>
  <si>
    <t>TOTAL PERFORATED PIPE</t>
  </si>
  <si>
    <t>PER GENERAL NOTES</t>
  </si>
  <si>
    <t>PLAN AREA</t>
  </si>
  <si>
    <t>VOLUME GEOFOAM</t>
  </si>
  <si>
    <t>ROADWAY MISC.: LIGHT WEIGHT BACKFILL</t>
  </si>
  <si>
    <t>VOLUME LEIGHT WEIGHT BACKFILL</t>
  </si>
  <si>
    <t>LENGTH</t>
  </si>
  <si>
    <t>WALL, AREA B/W EXISTING GROUND AND BOTTOM OF LEVELLING PAD</t>
  </si>
  <si>
    <t>LENGTH OF WALL</t>
  </si>
  <si>
    <t>ELEVATION 0.5' BELOW TOP OF WALL, INCLUDING LEVELLING PAD</t>
  </si>
  <si>
    <t>AVG. DEPTH OF REMOVAL</t>
  </si>
  <si>
    <t>EXTRA FOR STEPS &amp; CHANGE IN ELEV.</t>
  </si>
  <si>
    <t>AVG. DEPTH PERPENDICULAR TO WALL</t>
  </si>
  <si>
    <t>CLASS QC2 CONCRETE, MISC.: LOAD DISTRIBUTION SLAB</t>
  </si>
  <si>
    <t>REPRESENTATIVE C/S AREA (STA 378+50.00)</t>
  </si>
  <si>
    <t>CU. FT</t>
  </si>
  <si>
    <t>AVG. PLAN LENGTH</t>
  </si>
  <si>
    <t>REPRESENTATIVE C/S AREA AFTER GEOFOAM STA. 379+50.00</t>
  </si>
  <si>
    <t>REPRESENTATIVE C/S AREA UNDER GEOFOAM STA 378+50.00</t>
  </si>
  <si>
    <t>AVG. GEOFOAM PLAN LENGTH</t>
  </si>
  <si>
    <t>CU. YD</t>
  </si>
  <si>
    <t>CLASS QC2 CONCRETE, MISC: LOAD DISTRIBUTION SLAB</t>
  </si>
  <si>
    <t>THICKNESS OF L.D.S.</t>
  </si>
  <si>
    <t>SQ. FT</t>
  </si>
  <si>
    <t>L.D.S. ABOVE GEOFOAM (GEOFOAM PLAN AREA)</t>
  </si>
  <si>
    <t>PLAN AREA BEHIND ABUTMENT (AREA OF HATCHING)</t>
  </si>
  <si>
    <t>AVG. HEIGHT OF BACKFILL BETWEEN WALL E7 AND E10)</t>
  </si>
  <si>
    <t>LENGTH OF MOMENT SLAB</t>
  </si>
  <si>
    <t>C/S AREA OF MOMENT SLAB</t>
  </si>
  <si>
    <t>LBS</t>
  </si>
  <si>
    <t>REBAR SCHEDULE</t>
  </si>
  <si>
    <t>CLASS QC2 CONCRETE, MISC.: PARAPET INCLUDING SLEEPER SLAB WITH QC/QA</t>
  </si>
  <si>
    <t>1/2" PREFORMED EXPANSION JOINT FILLER</t>
  </si>
  <si>
    <t>2" PREFOEMED EXPANSION JOINT FILLER</t>
  </si>
  <si>
    <t>00</t>
  </si>
  <si>
    <t>ELEV. AREA, B0TTOM OF COPING TO TOP OF LEVELING PAD ( Only behind geofoam)</t>
  </si>
  <si>
    <t>AVERAGE GEOFOAM LENGTH ALOPNG THE WALL</t>
  </si>
  <si>
    <t>GEOFOAM AREA WITHIN PLAN LIMITS (PLAN VIEW)</t>
  </si>
  <si>
    <t>AVERAGE GEOFOAM HEIGHT IN ELEVATION VIEW</t>
  </si>
  <si>
    <t>AVERAGE CELLULAR CONCRETE HEIGHT ALONG THE WALL UNDER GEOFOAM</t>
  </si>
  <si>
    <t>AREA UNDER GEOFOAM WITHIN WALL PAYMENT BOUNDARIES</t>
  </si>
  <si>
    <t>AVG. HEIGHT IN ELEVATION 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</si>
</sst>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3" x14ac:knownFonts="1">
    <font>
      <sz val="10"/>
      <name val="Arial"/>
    </font>
    <font>
      <sz val="14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name val="Verdana"/>
      <family val="2"/>
    </font>
    <font>
      <b/>
      <sz val="10"/>
      <name val="Arial"/>
      <family val="2"/>
    </font>
    <font>
      <sz val="10"/>
      <name val="Verdana"/>
      <family val="2"/>
    </font>
    <font>
      <strike/>
      <sz val="10"/>
      <name val="Arial"/>
      <family val="2"/>
    </font>
    <font>
      <sz val="11"/>
      <color rgb="FF3F3F76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trike/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2" borderId="24" applyNumberFormat="0" applyAlignment="0" applyProtection="0"/>
  </cellStyleXfs>
  <cellXfs count="1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9" fillId="0" borderId="0" xfId="0" applyFont="1"/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2" fontId="5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left"/>
    </xf>
    <xf numFmtId="0" fontId="5" fillId="0" borderId="0" xfId="0" applyFont="1" applyFill="1" applyAlignment="1">
      <alignment horizontal="center"/>
    </xf>
    <xf numFmtId="1" fontId="3" fillId="0" borderId="0" xfId="0" applyNumberFormat="1" applyFont="1" applyFill="1"/>
    <xf numFmtId="0" fontId="10" fillId="0" borderId="0" xfId="0" applyFont="1" applyFill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49" fontId="2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1" fontId="3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1" fillId="2" borderId="24" xfId="1" applyFont="1" applyAlignment="1">
      <alignment horizontal="center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left" vertical="top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49" fontId="6" fillId="0" borderId="13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8" fillId="4" borderId="24" xfId="1" applyFill="1" applyAlignment="1">
      <alignment horizontal="center"/>
    </xf>
    <xf numFmtId="2" fontId="8" fillId="4" borderId="24" xfId="1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2" fontId="8" fillId="0" borderId="24" xfId="1" applyNumberFormat="1" applyFill="1" applyAlignment="1">
      <alignment horizontal="center"/>
    </xf>
    <xf numFmtId="1" fontId="3" fillId="0" borderId="1" xfId="0" applyNumberFormat="1" applyFont="1" applyBorder="1" applyAlignment="1">
      <alignment horizontal="left" vertical="center"/>
    </xf>
    <xf numFmtId="1" fontId="2" fillId="0" borderId="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1" fontId="2" fillId="0" borderId="2" xfId="0" quotePrefix="1" applyNumberFormat="1" applyFont="1" applyBorder="1" applyAlignment="1">
      <alignment horizontal="center" vertical="center"/>
    </xf>
    <xf numFmtId="0" fontId="12" fillId="0" borderId="24" xfId="1" applyFont="1" applyFill="1" applyAlignment="1">
      <alignment horizontal="center"/>
    </xf>
    <xf numFmtId="49" fontId="2" fillId="0" borderId="10" xfId="0" applyNumberFormat="1" applyFont="1" applyBorder="1" applyAlignment="1">
      <alignment horizontal="left" vertical="center"/>
    </xf>
    <xf numFmtId="0" fontId="8" fillId="0" borderId="24" xfId="1" applyFill="1" applyAlignment="1">
      <alignment horizontal="center"/>
    </xf>
    <xf numFmtId="0" fontId="0" fillId="5" borderId="0" xfId="0" applyFill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2">
    <cellStyle name="Input" xfId="1" builtinId="2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19</xdr:col>
      <xdr:colOff>133350</xdr:colOff>
      <xdr:row>75</xdr:row>
      <xdr:rowOff>123825</xdr:rowOff>
    </xdr:to>
    <xdr:grpSp>
      <xdr:nvGrpSpPr>
        <xdr:cNvPr id="25197" name="InnerSheetBorder"/>
        <xdr:cNvGrpSpPr>
          <a:grpSpLocks/>
        </xdr:cNvGrpSpPr>
      </xdr:nvGrpSpPr>
      <xdr:grpSpPr bwMode="auto">
        <a:xfrm>
          <a:off x="0" y="19050"/>
          <a:ext cx="17678400" cy="12125325"/>
          <a:chOff x="256" y="102"/>
          <a:chExt cx="1852" cy="1275"/>
        </a:xfrm>
      </xdr:grpSpPr>
      <xdr:sp macro="" textlink="">
        <xdr:nvSpPr>
          <xdr:cNvPr id="25198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199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00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01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18</xdr:col>
      <xdr:colOff>276225</xdr:colOff>
      <xdr:row>71</xdr:row>
      <xdr:rowOff>109171</xdr:rowOff>
    </xdr:to>
    <xdr:grpSp>
      <xdr:nvGrpSpPr>
        <xdr:cNvPr id="27876" name="InnerSheetBorder"/>
        <xdr:cNvGrpSpPr>
          <a:grpSpLocks/>
        </xdr:cNvGrpSpPr>
      </xdr:nvGrpSpPr>
      <xdr:grpSpPr bwMode="auto">
        <a:xfrm>
          <a:off x="0" y="19050"/>
          <a:ext cx="17678400" cy="12139246"/>
          <a:chOff x="256" y="102"/>
          <a:chExt cx="1852" cy="1275"/>
        </a:xfrm>
      </xdr:grpSpPr>
      <xdr:sp macro="" textlink="">
        <xdr:nvSpPr>
          <xdr:cNvPr id="27877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878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879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880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S/spreadsheets/00SWQ401_Estimated%20Quantiti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U/spreadsheets/00UWQ401_Estimated%20Quantiti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V/spreadsheets/00VWQ401_Estimated%20Quantiti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553</v>
          </cell>
        </row>
        <row r="4">
          <cell r="C4">
            <v>5514</v>
          </cell>
        </row>
        <row r="5">
          <cell r="C5">
            <v>69</v>
          </cell>
        </row>
        <row r="6">
          <cell r="C6">
            <v>65</v>
          </cell>
        </row>
        <row r="7">
          <cell r="C7">
            <v>103</v>
          </cell>
        </row>
        <row r="8">
          <cell r="C8">
            <v>21</v>
          </cell>
        </row>
        <row r="9">
          <cell r="C9">
            <v>777</v>
          </cell>
        </row>
        <row r="11">
          <cell r="C11">
            <v>48</v>
          </cell>
        </row>
        <row r="12">
          <cell r="C12">
            <v>357</v>
          </cell>
        </row>
        <row r="13">
          <cell r="C13">
            <v>286.08999999999997</v>
          </cell>
        </row>
        <row r="14">
          <cell r="C14">
            <v>204</v>
          </cell>
        </row>
        <row r="15">
          <cell r="C15">
            <v>243.2</v>
          </cell>
        </row>
        <row r="16">
          <cell r="C16">
            <v>1545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1779</v>
          </cell>
        </row>
        <row r="4">
          <cell r="C4">
            <v>19557</v>
          </cell>
        </row>
        <row r="5">
          <cell r="C5">
            <v>205</v>
          </cell>
        </row>
        <row r="6">
          <cell r="C6">
            <v>314</v>
          </cell>
        </row>
        <row r="7">
          <cell r="C7">
            <v>398</v>
          </cell>
        </row>
        <row r="8">
          <cell r="C8">
            <v>68</v>
          </cell>
        </row>
        <row r="9">
          <cell r="C9">
            <v>204</v>
          </cell>
        </row>
        <row r="11">
          <cell r="C11">
            <v>108</v>
          </cell>
        </row>
        <row r="12">
          <cell r="C12">
            <v>1012</v>
          </cell>
        </row>
        <row r="13">
          <cell r="C13">
            <v>505.07</v>
          </cell>
        </row>
        <row r="14">
          <cell r="C14">
            <v>453</v>
          </cell>
        </row>
        <row r="15">
          <cell r="C15">
            <v>756</v>
          </cell>
        </row>
        <row r="16">
          <cell r="C16">
            <v>4802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  <sheetName val="Sheet1"/>
    </sheetNames>
    <sheetDataSet>
      <sheetData sheetId="0"/>
      <sheetData sheetId="1">
        <row r="2">
          <cell r="C2" t="str">
            <v>LUMP</v>
          </cell>
        </row>
        <row r="3">
          <cell r="C3">
            <v>14230</v>
          </cell>
        </row>
        <row r="4">
          <cell r="C4">
            <v>297098</v>
          </cell>
        </row>
        <row r="5">
          <cell r="C5">
            <v>1981</v>
          </cell>
        </row>
        <row r="6">
          <cell r="C6">
            <v>2202</v>
          </cell>
        </row>
        <row r="7">
          <cell r="C7">
            <v>4745</v>
          </cell>
        </row>
        <row r="8">
          <cell r="C8">
            <v>774</v>
          </cell>
        </row>
        <row r="9">
          <cell r="C9">
            <v>8649.67</v>
          </cell>
        </row>
        <row r="11">
          <cell r="C11">
            <v>668</v>
          </cell>
        </row>
        <row r="12">
          <cell r="C12">
            <v>6026</v>
          </cell>
        </row>
        <row r="13">
          <cell r="C13">
            <v>2875</v>
          </cell>
        </row>
        <row r="14">
          <cell r="C14">
            <v>644</v>
          </cell>
        </row>
        <row r="16">
          <cell r="C16">
            <v>8949.6000000000022</v>
          </cell>
        </row>
        <row r="17">
          <cell r="C17">
            <v>49169</v>
          </cell>
        </row>
        <row r="18">
          <cell r="C18">
            <v>11</v>
          </cell>
        </row>
        <row r="19">
          <cell r="C19">
            <v>264</v>
          </cell>
        </row>
        <row r="20">
          <cell r="C20">
            <v>243</v>
          </cell>
        </row>
        <row r="21">
          <cell r="C21">
            <v>9</v>
          </cell>
        </row>
        <row r="22">
          <cell r="C22">
            <v>76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C13" sqref="C13"/>
    </sheetView>
  </sheetViews>
  <sheetFormatPr defaultRowHeight="12.75" x14ac:dyDescent="0.2"/>
  <cols>
    <col min="2" max="2" width="13.140625" bestFit="1" customWidth="1"/>
    <col min="3" max="3" width="7.85546875" bestFit="1" customWidth="1"/>
    <col min="5" max="5" width="84.5703125" bestFit="1" customWidth="1"/>
    <col min="6" max="6" width="17" customWidth="1"/>
  </cols>
  <sheetData>
    <row r="1" spans="1:6" x14ac:dyDescent="0.2">
      <c r="A1" s="96" t="s">
        <v>29</v>
      </c>
      <c r="B1" s="97"/>
      <c r="C1" s="97"/>
      <c r="D1" s="97"/>
      <c r="E1" s="98"/>
      <c r="F1" s="102" t="s">
        <v>30</v>
      </c>
    </row>
    <row r="2" spans="1:6" ht="13.5" thickBot="1" x14ac:dyDescent="0.25">
      <c r="A2" s="99"/>
      <c r="B2" s="100"/>
      <c r="C2" s="100"/>
      <c r="D2" s="100"/>
      <c r="E2" s="101"/>
      <c r="F2" s="103"/>
    </row>
    <row r="3" spans="1:6" ht="12.75" customHeight="1" x14ac:dyDescent="0.2">
      <c r="A3" s="105" t="s">
        <v>0</v>
      </c>
      <c r="B3" s="107" t="s">
        <v>4</v>
      </c>
      <c r="C3" s="109" t="s">
        <v>61</v>
      </c>
      <c r="D3" s="107" t="s">
        <v>2</v>
      </c>
      <c r="E3" s="105" t="s">
        <v>3</v>
      </c>
      <c r="F3" s="103"/>
    </row>
    <row r="4" spans="1:6" ht="13.5" customHeight="1" thickBot="1" x14ac:dyDescent="0.25">
      <c r="A4" s="106"/>
      <c r="B4" s="108"/>
      <c r="C4" s="110"/>
      <c r="D4" s="108"/>
      <c r="E4" s="106"/>
      <c r="F4" s="104"/>
    </row>
    <row r="5" spans="1:6" x14ac:dyDescent="0.2">
      <c r="A5" s="6">
        <v>203</v>
      </c>
      <c r="B5" s="6">
        <v>20000</v>
      </c>
      <c r="C5" s="6"/>
      <c r="D5" s="50" t="s">
        <v>6</v>
      </c>
      <c r="E5" s="50" t="s">
        <v>62</v>
      </c>
      <c r="F5" s="42"/>
    </row>
    <row r="6" spans="1:6" x14ac:dyDescent="0.2">
      <c r="A6" s="6">
        <v>203</v>
      </c>
      <c r="B6" s="6">
        <v>35110</v>
      </c>
      <c r="C6" s="6">
        <f>B38</f>
        <v>0</v>
      </c>
      <c r="D6" s="50" t="s">
        <v>6</v>
      </c>
      <c r="E6" s="50" t="s">
        <v>63</v>
      </c>
      <c r="F6" s="42"/>
    </row>
    <row r="7" spans="1:6" x14ac:dyDescent="0.2">
      <c r="A7" s="6">
        <v>203</v>
      </c>
      <c r="B7" s="6">
        <v>35120</v>
      </c>
      <c r="C7" s="6">
        <f>B46</f>
        <v>0</v>
      </c>
      <c r="D7" s="50" t="s">
        <v>6</v>
      </c>
      <c r="E7" s="50" t="s">
        <v>64</v>
      </c>
      <c r="F7" s="42"/>
    </row>
    <row r="8" spans="1:6" x14ac:dyDescent="0.2">
      <c r="A8" s="6">
        <v>203</v>
      </c>
      <c r="B8" s="6">
        <v>98000</v>
      </c>
      <c r="C8" s="6">
        <f>B56</f>
        <v>0</v>
      </c>
      <c r="D8" s="50" t="s">
        <v>6</v>
      </c>
      <c r="E8" s="50" t="s">
        <v>83</v>
      </c>
      <c r="F8" s="42"/>
    </row>
    <row r="9" spans="1:6" x14ac:dyDescent="0.2">
      <c r="A9" s="6">
        <v>203</v>
      </c>
      <c r="B9" s="6">
        <v>98000</v>
      </c>
      <c r="C9" s="6">
        <f>B66</f>
        <v>0</v>
      </c>
      <c r="D9" s="50" t="s">
        <v>6</v>
      </c>
      <c r="E9" s="50" t="s">
        <v>115</v>
      </c>
      <c r="F9" s="42"/>
    </row>
    <row r="10" spans="1:6" x14ac:dyDescent="0.2">
      <c r="A10" s="6">
        <v>203</v>
      </c>
      <c r="B10" s="6">
        <v>98500</v>
      </c>
      <c r="C10" s="42">
        <v>0</v>
      </c>
      <c r="D10" s="50" t="s">
        <v>8</v>
      </c>
      <c r="E10" s="50" t="s">
        <v>84</v>
      </c>
      <c r="F10" s="42"/>
    </row>
    <row r="11" spans="1:6" x14ac:dyDescent="0.2">
      <c r="A11" s="6"/>
      <c r="B11" s="6"/>
      <c r="C11" s="6"/>
      <c r="D11" s="7"/>
      <c r="E11" s="50"/>
      <c r="F11" s="42"/>
    </row>
    <row r="12" spans="1:6" x14ac:dyDescent="0.2">
      <c r="A12" s="42" t="s">
        <v>7</v>
      </c>
      <c r="B12" s="6">
        <v>20365000</v>
      </c>
      <c r="C12" s="6">
        <f>B52</f>
        <v>0</v>
      </c>
      <c r="D12" s="50" t="s">
        <v>37</v>
      </c>
      <c r="E12" s="50" t="s">
        <v>65</v>
      </c>
      <c r="F12" s="42"/>
    </row>
    <row r="13" spans="1:6" x14ac:dyDescent="0.2">
      <c r="A13" s="4">
        <f>IF(VOID!E5=0, "", VOID!E5)</f>
        <v>511</v>
      </c>
      <c r="B13" s="4" t="str">
        <f>IF(VOID!F5=0, "", VOID!F5)</f>
        <v>46011</v>
      </c>
      <c r="C13" s="4"/>
      <c r="D13" s="5" t="str">
        <f>IF(VOID!H5=0, "", VOID!H5)</f>
        <v>CU YD</v>
      </c>
      <c r="E13" s="5" t="str">
        <f>IF(VOID!I5=0, "", VOID!I5)</f>
        <v>CLASS QC1 CONCRETE, AS PER PLAN</v>
      </c>
      <c r="F13" s="43"/>
    </row>
    <row r="14" spans="1:6" x14ac:dyDescent="0.2">
      <c r="A14" s="4">
        <v>511</v>
      </c>
      <c r="B14" s="4">
        <v>53012</v>
      </c>
      <c r="C14" s="4">
        <v>0</v>
      </c>
      <c r="D14" s="53" t="s">
        <v>6</v>
      </c>
      <c r="E14" s="53" t="s">
        <v>124</v>
      </c>
      <c r="F14" s="43"/>
    </row>
    <row r="15" spans="1:6" x14ac:dyDescent="0.2">
      <c r="A15" s="4">
        <v>511</v>
      </c>
      <c r="B15" s="4">
        <v>71200</v>
      </c>
      <c r="C15" s="4">
        <v>0</v>
      </c>
      <c r="D15" s="53" t="s">
        <v>11</v>
      </c>
      <c r="E15" s="53" t="s">
        <v>85</v>
      </c>
      <c r="F15" s="43"/>
    </row>
    <row r="16" spans="1:6" x14ac:dyDescent="0.2">
      <c r="A16" s="4">
        <v>511</v>
      </c>
      <c r="B16" s="4">
        <v>81100</v>
      </c>
      <c r="C16" s="4">
        <v>0</v>
      </c>
      <c r="D16" s="53" t="s">
        <v>10</v>
      </c>
      <c r="E16" s="53" t="s">
        <v>86</v>
      </c>
      <c r="F16" s="43"/>
    </row>
    <row r="17" spans="1:6" x14ac:dyDescent="0.2">
      <c r="A17" s="4"/>
      <c r="B17" s="4"/>
      <c r="C17" s="4"/>
      <c r="D17" s="53"/>
      <c r="E17" s="53"/>
      <c r="F17" s="43"/>
    </row>
    <row r="18" spans="1:6" x14ac:dyDescent="0.2">
      <c r="A18" s="4">
        <v>512</v>
      </c>
      <c r="B18" s="4">
        <v>10001</v>
      </c>
      <c r="C18" s="4">
        <v>0</v>
      </c>
      <c r="D18" s="53" t="s">
        <v>9</v>
      </c>
      <c r="E18" s="53" t="s">
        <v>81</v>
      </c>
      <c r="F18" s="43"/>
    </row>
    <row r="19" spans="1:6" x14ac:dyDescent="0.2">
      <c r="A19" s="4">
        <f>IF(VOID!E7=0, "", VOID!E7)</f>
        <v>512</v>
      </c>
      <c r="B19" s="4">
        <v>10100</v>
      </c>
      <c r="C19" s="4">
        <f>B97</f>
        <v>0</v>
      </c>
      <c r="D19" s="5" t="str">
        <f>IF(VOID!H7=0, "", VOID!H7)</f>
        <v>SQ YD</v>
      </c>
      <c r="E19" s="53" t="s">
        <v>82</v>
      </c>
      <c r="F19" s="43"/>
    </row>
    <row r="20" spans="1:6" x14ac:dyDescent="0.2">
      <c r="A20" s="4">
        <v>517</v>
      </c>
      <c r="B20" s="4">
        <v>74501</v>
      </c>
      <c r="C20" s="43">
        <v>0</v>
      </c>
      <c r="D20" s="53" t="s">
        <v>10</v>
      </c>
      <c r="E20" s="53" t="s">
        <v>66</v>
      </c>
      <c r="F20" s="43"/>
    </row>
    <row r="21" spans="1:6" x14ac:dyDescent="0.2">
      <c r="A21" s="4">
        <v>601</v>
      </c>
      <c r="B21" s="4">
        <v>37500</v>
      </c>
      <c r="C21" s="4">
        <v>0</v>
      </c>
      <c r="D21" s="53" t="s">
        <v>10</v>
      </c>
      <c r="E21" s="53" t="s">
        <v>77</v>
      </c>
      <c r="F21" s="43"/>
    </row>
    <row r="22" spans="1:6" x14ac:dyDescent="0.2">
      <c r="A22" s="4">
        <v>840</v>
      </c>
      <c r="B22" s="4">
        <v>20001</v>
      </c>
      <c r="C22" s="4">
        <f>B110</f>
        <v>0</v>
      </c>
      <c r="D22" s="53" t="s">
        <v>11</v>
      </c>
      <c r="E22" s="53" t="s">
        <v>67</v>
      </c>
      <c r="F22" s="43"/>
    </row>
    <row r="23" spans="1:6" x14ac:dyDescent="0.2">
      <c r="A23" s="4"/>
      <c r="B23" s="4"/>
      <c r="C23" s="4"/>
      <c r="D23" s="53"/>
      <c r="E23" s="53"/>
      <c r="F23" s="43"/>
    </row>
    <row r="24" spans="1:6" x14ac:dyDescent="0.2">
      <c r="A24" s="4">
        <v>840</v>
      </c>
      <c r="B24" s="4">
        <v>21000</v>
      </c>
      <c r="C24" s="43">
        <f>B114</f>
        <v>0</v>
      </c>
      <c r="D24" s="53" t="s">
        <v>6</v>
      </c>
      <c r="E24" s="53" t="s">
        <v>68</v>
      </c>
      <c r="F24" s="4"/>
    </row>
    <row r="25" spans="1:6" x14ac:dyDescent="0.2">
      <c r="A25" s="4">
        <v>840</v>
      </c>
      <c r="B25" s="4">
        <v>22000</v>
      </c>
      <c r="C25" s="4">
        <f>B124</f>
        <v>0</v>
      </c>
      <c r="D25" s="53" t="s">
        <v>9</v>
      </c>
      <c r="E25" s="53" t="s">
        <v>69</v>
      </c>
      <c r="F25" s="4"/>
    </row>
    <row r="26" spans="1:6" x14ac:dyDescent="0.2">
      <c r="A26" s="4">
        <v>840</v>
      </c>
      <c r="B26" s="4">
        <v>23000</v>
      </c>
      <c r="C26" s="4">
        <f>B129</f>
        <v>0</v>
      </c>
      <c r="D26" s="53" t="s">
        <v>6</v>
      </c>
      <c r="E26" s="53" t="s">
        <v>70</v>
      </c>
      <c r="F26" s="43"/>
    </row>
    <row r="27" spans="1:6" x14ac:dyDescent="0.2">
      <c r="A27" s="4">
        <v>840</v>
      </c>
      <c r="B27" s="4">
        <v>23050</v>
      </c>
      <c r="C27" s="4"/>
      <c r="D27" s="53" t="s">
        <v>6</v>
      </c>
      <c r="E27" s="53" t="s">
        <v>71</v>
      </c>
      <c r="F27" s="43"/>
    </row>
    <row r="28" spans="1:6" x14ac:dyDescent="0.2">
      <c r="A28" s="4">
        <v>840</v>
      </c>
      <c r="B28" s="4">
        <v>25010</v>
      </c>
      <c r="C28" s="4">
        <f>B140</f>
        <v>0</v>
      </c>
      <c r="D28" s="53" t="s">
        <v>10</v>
      </c>
      <c r="E28" s="53" t="s">
        <v>72</v>
      </c>
      <c r="F28" s="43"/>
    </row>
    <row r="29" spans="1:6" x14ac:dyDescent="0.2">
      <c r="A29" s="4"/>
      <c r="B29" s="4"/>
      <c r="C29" s="4"/>
      <c r="D29" s="53"/>
      <c r="E29" s="53"/>
      <c r="F29" s="43"/>
    </row>
    <row r="30" spans="1:6" x14ac:dyDescent="0.2">
      <c r="A30" s="4">
        <v>840</v>
      </c>
      <c r="B30" s="4">
        <v>25020</v>
      </c>
      <c r="C30" s="4">
        <f>B147</f>
        <v>0</v>
      </c>
      <c r="D30" s="53" t="s">
        <v>10</v>
      </c>
      <c r="E30" s="53" t="s">
        <v>73</v>
      </c>
      <c r="F30" s="43"/>
    </row>
    <row r="31" spans="1:6" x14ac:dyDescent="0.2">
      <c r="A31" s="4">
        <v>840</v>
      </c>
      <c r="B31" s="4">
        <v>26000</v>
      </c>
      <c r="C31" s="4">
        <f>B151</f>
        <v>0</v>
      </c>
      <c r="D31" s="53" t="s">
        <v>10</v>
      </c>
      <c r="E31" s="53" t="s">
        <v>74</v>
      </c>
      <c r="F31" s="4"/>
    </row>
    <row r="32" spans="1:6" x14ac:dyDescent="0.2">
      <c r="A32" s="4">
        <v>840</v>
      </c>
      <c r="B32" s="4">
        <v>26050</v>
      </c>
      <c r="C32" s="4">
        <f>B155</f>
        <v>0</v>
      </c>
      <c r="D32" s="53" t="s">
        <v>11</v>
      </c>
      <c r="E32" s="53" t="s">
        <v>79</v>
      </c>
      <c r="F32" s="4"/>
    </row>
    <row r="33" spans="1:6" x14ac:dyDescent="0.2">
      <c r="A33" s="4">
        <v>840</v>
      </c>
      <c r="B33" s="4">
        <v>27000</v>
      </c>
      <c r="C33" s="4"/>
      <c r="D33" s="53" t="s">
        <v>75</v>
      </c>
      <c r="E33" s="53" t="s">
        <v>76</v>
      </c>
      <c r="F33" s="4"/>
    </row>
    <row r="34" spans="1:6" x14ac:dyDescent="0.2">
      <c r="A34" s="4">
        <v>840</v>
      </c>
      <c r="B34" s="4">
        <v>28000</v>
      </c>
      <c r="C34" s="4"/>
      <c r="D34" s="53" t="s">
        <v>78</v>
      </c>
      <c r="E34" s="53" t="s">
        <v>80</v>
      </c>
      <c r="F34" s="4"/>
    </row>
    <row r="35" spans="1:6" ht="13.5" thickBot="1" x14ac:dyDescent="0.25">
      <c r="A35" s="38" t="str">
        <f>IF(VOID!E22=0, "", VOID!E22)</f>
        <v/>
      </c>
      <c r="B35" s="38" t="str">
        <f>IF(VOID!F22=0, "", VOID!F22)</f>
        <v/>
      </c>
      <c r="C35" s="38" t="str">
        <f>IF(VOID!G22=0, "", VOID!G22)</f>
        <v/>
      </c>
      <c r="D35" s="40" t="str">
        <f>IF(VOID!H22=0, "", VOID!H22)</f>
        <v/>
      </c>
      <c r="E35" s="40" t="str">
        <f>IF(VOID!I22=0, "", VOID!I22)</f>
        <v/>
      </c>
      <c r="F35" s="38" t="str">
        <f>IF(VOID!J22=0, "", VOID!J22)</f>
        <v/>
      </c>
    </row>
  </sheetData>
  <mergeCells count="7">
    <mergeCell ref="A1:E2"/>
    <mergeCell ref="F1:F4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workbookViewId="0">
      <selection activeCell="F13" sqref="F13"/>
    </sheetView>
  </sheetViews>
  <sheetFormatPr defaultRowHeight="12.75" x14ac:dyDescent="0.2"/>
  <cols>
    <col min="1" max="1" width="7.85546875" bestFit="1" customWidth="1"/>
    <col min="2" max="3" width="13.85546875" bestFit="1" customWidth="1"/>
    <col min="4" max="4" width="8.85546875" bestFit="1" customWidth="1"/>
    <col min="5" max="5" width="7.140625" bestFit="1" customWidth="1"/>
    <col min="6" max="6" width="84" bestFit="1" customWidth="1"/>
    <col min="7" max="7" width="18.5703125" bestFit="1" customWidth="1"/>
    <col min="8" max="8" width="8.85546875" customWidth="1"/>
    <col min="13" max="15" width="9" customWidth="1"/>
  </cols>
  <sheetData>
    <row r="1" spans="1:7" ht="12.75" customHeight="1" x14ac:dyDescent="0.2">
      <c r="A1" s="73"/>
      <c r="B1" s="96" t="s">
        <v>29</v>
      </c>
      <c r="C1" s="97"/>
      <c r="D1" s="97"/>
      <c r="E1" s="97"/>
      <c r="F1" s="98"/>
      <c r="G1" s="102" t="s">
        <v>30</v>
      </c>
    </row>
    <row r="2" spans="1:7" ht="12.75" customHeight="1" thickBot="1" x14ac:dyDescent="0.25">
      <c r="A2" s="74"/>
      <c r="B2" s="99"/>
      <c r="C2" s="100"/>
      <c r="D2" s="100"/>
      <c r="E2" s="100"/>
      <c r="F2" s="101"/>
      <c r="G2" s="103"/>
    </row>
    <row r="3" spans="1:7" ht="12.75" customHeight="1" x14ac:dyDescent="0.2">
      <c r="A3" s="111" t="s">
        <v>61</v>
      </c>
      <c r="B3" s="105" t="s">
        <v>0</v>
      </c>
      <c r="C3" s="107" t="s">
        <v>4</v>
      </c>
      <c r="D3" s="107" t="s">
        <v>1</v>
      </c>
      <c r="E3" s="107" t="s">
        <v>2</v>
      </c>
      <c r="F3" s="105" t="s">
        <v>3</v>
      </c>
      <c r="G3" s="103"/>
    </row>
    <row r="4" spans="1:7" ht="13.5" customHeight="1" thickBot="1" x14ac:dyDescent="0.25">
      <c r="A4" s="112"/>
      <c r="B4" s="106"/>
      <c r="C4" s="108"/>
      <c r="D4" s="108"/>
      <c r="E4" s="108"/>
      <c r="F4" s="106"/>
      <c r="G4" s="104"/>
    </row>
    <row r="5" spans="1:7" s="54" customFormat="1" ht="13.5" customHeight="1" x14ac:dyDescent="0.2">
      <c r="A5" s="75" t="s">
        <v>8</v>
      </c>
      <c r="B5" s="78">
        <v>207</v>
      </c>
      <c r="C5" s="71">
        <v>11200</v>
      </c>
      <c r="D5" s="71" t="s">
        <v>8</v>
      </c>
      <c r="E5" s="71" t="s">
        <v>8</v>
      </c>
      <c r="F5" s="72" t="s">
        <v>87</v>
      </c>
      <c r="G5" s="70"/>
    </row>
    <row r="6" spans="1:7" x14ac:dyDescent="0.2">
      <c r="A6" s="76" t="str">
        <f>'E7'!D6</f>
        <v>00</v>
      </c>
      <c r="B6" s="6">
        <v>203</v>
      </c>
      <c r="C6" s="6">
        <v>35110</v>
      </c>
      <c r="D6" s="6">
        <f>SUM(A6:A6)</f>
        <v>0</v>
      </c>
      <c r="E6" s="50" t="s">
        <v>6</v>
      </c>
      <c r="F6" s="49" t="s">
        <v>63</v>
      </c>
      <c r="G6" s="42"/>
    </row>
    <row r="7" spans="1:7" x14ac:dyDescent="0.2">
      <c r="A7" s="76" t="str">
        <f>'E7'!D7</f>
        <v>00</v>
      </c>
      <c r="B7" s="6">
        <v>203</v>
      </c>
      <c r="C7" s="6">
        <v>35120</v>
      </c>
      <c r="D7" s="6">
        <f>SUM(A7:A7)</f>
        <v>0</v>
      </c>
      <c r="E7" s="50" t="s">
        <v>6</v>
      </c>
      <c r="F7" s="49" t="s">
        <v>64</v>
      </c>
      <c r="G7" s="42"/>
    </row>
    <row r="8" spans="1:7" x14ac:dyDescent="0.2">
      <c r="A8" s="76" t="str">
        <f>'E7'!D8</f>
        <v>00</v>
      </c>
      <c r="B8" s="6">
        <v>203</v>
      </c>
      <c r="C8" s="6">
        <v>98000</v>
      </c>
      <c r="D8" s="6">
        <f>SUM(A8:A8)</f>
        <v>0</v>
      </c>
      <c r="E8" s="50" t="s">
        <v>6</v>
      </c>
      <c r="F8" s="49" t="s">
        <v>83</v>
      </c>
      <c r="G8" s="42"/>
    </row>
    <row r="9" spans="1:7" x14ac:dyDescent="0.2">
      <c r="A9" s="76" t="str">
        <f>'E7'!D9</f>
        <v>00</v>
      </c>
      <c r="B9" s="6">
        <v>203</v>
      </c>
      <c r="C9" s="6">
        <v>98000</v>
      </c>
      <c r="D9" s="6">
        <f>SUM(A9:A9)</f>
        <v>0</v>
      </c>
      <c r="E9" s="50" t="s">
        <v>6</v>
      </c>
      <c r="F9" s="49" t="s">
        <v>115</v>
      </c>
      <c r="G9" s="42"/>
    </row>
    <row r="10" spans="1:7" x14ac:dyDescent="0.2">
      <c r="A10" s="76"/>
      <c r="B10" s="6"/>
      <c r="C10" s="6"/>
      <c r="D10" s="6"/>
      <c r="E10" s="7"/>
      <c r="F10" s="49"/>
      <c r="G10" s="42"/>
    </row>
    <row r="11" spans="1:7" x14ac:dyDescent="0.2">
      <c r="A11" s="76">
        <f>'E7'!D12</f>
        <v>2</v>
      </c>
      <c r="B11" s="42" t="s">
        <v>7</v>
      </c>
      <c r="C11" s="6">
        <v>20365000</v>
      </c>
      <c r="D11" s="6">
        <f>SUM(A11:A11)</f>
        <v>2</v>
      </c>
      <c r="E11" s="50" t="s">
        <v>37</v>
      </c>
      <c r="F11" s="49" t="s">
        <v>65</v>
      </c>
      <c r="G11" s="42"/>
    </row>
    <row r="12" spans="1:7" x14ac:dyDescent="0.2">
      <c r="A12" s="76"/>
      <c r="B12" s="4"/>
      <c r="C12" s="4"/>
      <c r="D12" s="6"/>
      <c r="E12" s="53"/>
      <c r="F12" s="52"/>
      <c r="G12" s="43"/>
    </row>
    <row r="13" spans="1:7" x14ac:dyDescent="0.2">
      <c r="A13" s="76">
        <f>'E7'!B13</f>
        <v>509</v>
      </c>
      <c r="B13" s="4">
        <f>'E7'!B13</f>
        <v>509</v>
      </c>
      <c r="C13" s="4">
        <f>'E7'!C13</f>
        <v>20000</v>
      </c>
      <c r="D13" s="4" t="str">
        <f>'E7'!D13</f>
        <v>00</v>
      </c>
      <c r="E13" s="4" t="str">
        <f>'E7'!E13</f>
        <v>LB</v>
      </c>
      <c r="F13" s="84" t="str">
        <f>'E7'!F13</f>
        <v>EPOXY COATED REINFORCING STEEL</v>
      </c>
      <c r="G13" s="43"/>
    </row>
    <row r="14" spans="1:7" x14ac:dyDescent="0.2">
      <c r="A14" s="76">
        <f>'E7'!B14</f>
        <v>511</v>
      </c>
      <c r="B14" s="4">
        <f>'E7'!B14</f>
        <v>511</v>
      </c>
      <c r="C14" s="4" t="str">
        <f>'E7'!C14</f>
        <v>46011</v>
      </c>
      <c r="D14" s="4" t="str">
        <f>'E7'!D14</f>
        <v>00</v>
      </c>
      <c r="E14" s="4" t="str">
        <f>'E7'!E14</f>
        <v>CU YD</v>
      </c>
      <c r="F14" s="84" t="str">
        <f>'E7'!F14</f>
        <v>CLASS QC2 CONCRETE, MISC.: PARAPET INCLUDING SLEEPER SLAB WITH QC/QA</v>
      </c>
      <c r="G14" s="43"/>
    </row>
    <row r="15" spans="1:7" x14ac:dyDescent="0.2">
      <c r="A15" s="76" t="str">
        <f>'E7'!D15</f>
        <v>00</v>
      </c>
      <c r="B15" s="4">
        <v>511</v>
      </c>
      <c r="C15" s="4">
        <v>53012</v>
      </c>
      <c r="D15" s="4" t="str">
        <f>A15</f>
        <v>00</v>
      </c>
      <c r="E15" s="53" t="s">
        <v>6</v>
      </c>
      <c r="F15" s="52" t="s">
        <v>124</v>
      </c>
      <c r="G15" s="43"/>
    </row>
    <row r="16" spans="1:7" ht="12.75" customHeight="1" x14ac:dyDescent="0.2">
      <c r="A16" s="76" t="str">
        <f>'E7'!D19</f>
        <v>00</v>
      </c>
      <c r="B16" s="4">
        <v>512</v>
      </c>
      <c r="C16" s="4">
        <v>10001</v>
      </c>
      <c r="D16" s="6" t="str">
        <f>A16</f>
        <v>00</v>
      </c>
      <c r="E16" s="53" t="s">
        <v>9</v>
      </c>
      <c r="F16" s="52" t="s">
        <v>81</v>
      </c>
      <c r="G16" s="43"/>
    </row>
    <row r="17" spans="1:7" ht="12.75" customHeight="1" x14ac:dyDescent="0.2">
      <c r="A17" s="76" t="str">
        <f>'E7'!D20</f>
        <v>00</v>
      </c>
      <c r="B17" s="4">
        <f>IF(VOID!E7=0, "", VOID!E7)</f>
        <v>512</v>
      </c>
      <c r="C17" s="4">
        <v>10100</v>
      </c>
      <c r="D17" s="6">
        <f>SUM(A17:A17)</f>
        <v>0</v>
      </c>
      <c r="E17" s="5" t="str">
        <f>IF(VOID!H7=0, "", VOID!H7)</f>
        <v>SQ YD</v>
      </c>
      <c r="F17" s="52" t="s">
        <v>82</v>
      </c>
      <c r="G17" s="43"/>
    </row>
    <row r="18" spans="1:7" ht="12.75" hidden="1" customHeight="1" x14ac:dyDescent="0.2">
      <c r="A18" s="76" t="str">
        <f>'E7'!D21</f>
        <v>00</v>
      </c>
      <c r="B18" s="4">
        <v>517</v>
      </c>
      <c r="C18" s="4">
        <v>74501</v>
      </c>
      <c r="D18" s="6">
        <f>SUM(A18:A18)</f>
        <v>0</v>
      </c>
      <c r="E18" s="53" t="s">
        <v>10</v>
      </c>
      <c r="F18" s="52" t="s">
        <v>66</v>
      </c>
      <c r="G18" s="43"/>
    </row>
    <row r="19" spans="1:7" ht="12.75" customHeight="1" x14ac:dyDescent="0.2">
      <c r="A19" s="76"/>
      <c r="B19" s="4"/>
      <c r="C19" s="4"/>
      <c r="D19" s="6"/>
      <c r="E19" s="53"/>
      <c r="F19" s="52"/>
      <c r="G19" s="43"/>
    </row>
    <row r="20" spans="1:7" ht="12.75" customHeight="1" x14ac:dyDescent="0.2">
      <c r="A20" s="76">
        <f>'E7'!D23</f>
        <v>13340</v>
      </c>
      <c r="B20" s="4">
        <v>840</v>
      </c>
      <c r="C20" s="4">
        <v>20001</v>
      </c>
      <c r="D20" s="6">
        <f>SUM(A20:A20)</f>
        <v>13340</v>
      </c>
      <c r="E20" s="53" t="s">
        <v>11</v>
      </c>
      <c r="F20" s="52" t="s">
        <v>67</v>
      </c>
      <c r="G20" s="43"/>
    </row>
    <row r="21" spans="1:7" ht="12.75" customHeight="1" x14ac:dyDescent="0.2">
      <c r="A21" s="76" t="str">
        <f>'E7'!D25</f>
        <v>00</v>
      </c>
      <c r="B21" s="4">
        <v>840</v>
      </c>
      <c r="C21" s="4">
        <v>21000</v>
      </c>
      <c r="D21" s="6">
        <f>SUM(A21:A21)</f>
        <v>0</v>
      </c>
      <c r="E21" s="53" t="s">
        <v>6</v>
      </c>
      <c r="F21" s="52" t="s">
        <v>68</v>
      </c>
      <c r="G21" s="4"/>
    </row>
    <row r="22" spans="1:7" ht="12.75" customHeight="1" x14ac:dyDescent="0.2">
      <c r="A22" s="76" t="str">
        <f>'E7'!D27</f>
        <v>00</v>
      </c>
      <c r="B22" s="4">
        <v>840</v>
      </c>
      <c r="C22" s="4">
        <v>23000</v>
      </c>
      <c r="D22" s="6">
        <f>SUM(A22:A22)</f>
        <v>0</v>
      </c>
      <c r="E22" s="53" t="s">
        <v>6</v>
      </c>
      <c r="F22" s="52" t="s">
        <v>70</v>
      </c>
      <c r="G22" s="43"/>
    </row>
    <row r="23" spans="1:7" ht="12.75" customHeight="1" x14ac:dyDescent="0.2">
      <c r="A23" s="76" t="str">
        <f>'E7'!D28</f>
        <v>00</v>
      </c>
      <c r="B23" s="4">
        <v>840</v>
      </c>
      <c r="C23" s="4">
        <v>25010</v>
      </c>
      <c r="D23" s="6">
        <f>SUM(A23:A23)</f>
        <v>0</v>
      </c>
      <c r="E23" s="53" t="s">
        <v>10</v>
      </c>
      <c r="F23" s="52" t="s">
        <v>72</v>
      </c>
      <c r="G23" s="43"/>
    </row>
    <row r="24" spans="1:7" ht="12.75" customHeight="1" x14ac:dyDescent="0.2">
      <c r="A24" s="76" t="str">
        <f>'E7'!D31</f>
        <v>00</v>
      </c>
      <c r="B24" s="4">
        <v>840</v>
      </c>
      <c r="C24" s="4">
        <v>26000</v>
      </c>
      <c r="D24" s="6">
        <f>SUM(A24:A24)</f>
        <v>0</v>
      </c>
      <c r="E24" s="53" t="s">
        <v>10</v>
      </c>
      <c r="F24" s="52" t="s">
        <v>74</v>
      </c>
      <c r="G24" s="4"/>
    </row>
    <row r="25" spans="1:7" ht="12.75" customHeight="1" x14ac:dyDescent="0.2">
      <c r="A25" s="76"/>
      <c r="B25" s="4"/>
      <c r="C25" s="4"/>
      <c r="D25" s="6"/>
      <c r="E25" s="53"/>
      <c r="F25" s="52"/>
      <c r="G25" s="4"/>
    </row>
    <row r="26" spans="1:7" ht="12.75" customHeight="1" x14ac:dyDescent="0.2">
      <c r="A26" s="76" t="str">
        <f>'E7'!D32</f>
        <v>00</v>
      </c>
      <c r="B26" s="4">
        <v>840</v>
      </c>
      <c r="C26" s="4">
        <v>26050</v>
      </c>
      <c r="D26" s="6">
        <f>SUM(A26:A26)</f>
        <v>0</v>
      </c>
      <c r="E26" s="53" t="s">
        <v>11</v>
      </c>
      <c r="F26" s="52" t="s">
        <v>79</v>
      </c>
      <c r="G26" s="4"/>
    </row>
    <row r="27" spans="1:7" ht="13.5" thickBot="1" x14ac:dyDescent="0.25">
      <c r="A27" s="77"/>
      <c r="B27" s="38" t="str">
        <f>IF(VOID!E22=0, "", VOID!E22)</f>
        <v/>
      </c>
      <c r="C27" s="38" t="str">
        <f>IF(VOID!F22=0, "", VOID!F22)</f>
        <v/>
      </c>
      <c r="D27" s="38" t="str">
        <f>IF(VOID!G22=0, "", VOID!G22)</f>
        <v/>
      </c>
      <c r="E27" s="40" t="str">
        <f>IF(VOID!H22=0, "", VOID!H22)</f>
        <v/>
      </c>
      <c r="F27" s="41" t="str">
        <f>IF(VOID!I22=0, "", VOID!I22)</f>
        <v/>
      </c>
      <c r="G27" s="38" t="str">
        <f>IF(VOID!J22=0, "", VOID!J22)</f>
        <v/>
      </c>
    </row>
    <row r="30" spans="1:7" ht="12.75" customHeight="1" x14ac:dyDescent="0.2"/>
    <row r="31" spans="1:7" ht="13.5" customHeight="1" x14ac:dyDescent="0.2"/>
  </sheetData>
  <mergeCells count="8">
    <mergeCell ref="A3:A4"/>
    <mergeCell ref="F3:F4"/>
    <mergeCell ref="B1:F2"/>
    <mergeCell ref="G1:G4"/>
    <mergeCell ref="B3:B4"/>
    <mergeCell ref="E3:E4"/>
    <mergeCell ref="C3:C4"/>
    <mergeCell ref="D3:D4"/>
  </mergeCells>
  <phoneticPr fontId="0" type="noConversion"/>
  <pageMargins left="0.75" right="0.75" top="1" bottom="1" header="0.5" footer="0.5"/>
  <pageSetup paperSize="17" scale="8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zoomScaleNormal="100" workbookViewId="0">
      <selection activeCell="E33" sqref="E33"/>
    </sheetView>
  </sheetViews>
  <sheetFormatPr defaultRowHeight="12.75" x14ac:dyDescent="0.2"/>
  <cols>
    <col min="2" max="4" width="9.140625" style="23"/>
    <col min="5" max="5" width="8.85546875" style="25" bestFit="1" customWidth="1"/>
    <col min="6" max="6" width="9.7109375" style="27" bestFit="1" customWidth="1"/>
    <col min="7" max="7" width="8.5703125" style="27" bestFit="1" customWidth="1"/>
    <col min="8" max="8" width="6.85546875" style="27" bestFit="1" customWidth="1"/>
    <col min="9" max="9" width="84" style="27" bestFit="1" customWidth="1"/>
    <col min="10" max="10" width="9" style="27" bestFit="1" customWidth="1"/>
    <col min="11" max="11" width="9" bestFit="1" customWidth="1"/>
  </cols>
  <sheetData>
    <row r="1" spans="1:16" x14ac:dyDescent="0.2">
      <c r="A1" s="1" t="s">
        <v>53</v>
      </c>
      <c r="B1" s="1" t="s">
        <v>50</v>
      </c>
      <c r="C1" s="1" t="s">
        <v>51</v>
      </c>
      <c r="D1" s="1" t="s">
        <v>52</v>
      </c>
      <c r="E1" s="1" t="s">
        <v>0</v>
      </c>
      <c r="F1" s="1" t="s">
        <v>4</v>
      </c>
      <c r="G1" s="1" t="s">
        <v>1</v>
      </c>
      <c r="H1" s="1" t="s">
        <v>2</v>
      </c>
      <c r="I1" s="1" t="s">
        <v>3</v>
      </c>
      <c r="J1" s="1" t="s">
        <v>5</v>
      </c>
      <c r="K1" s="1"/>
      <c r="L1" s="1" t="s">
        <v>35</v>
      </c>
    </row>
    <row r="2" spans="1:16" x14ac:dyDescent="0.2">
      <c r="A2" s="1" t="s">
        <v>55</v>
      </c>
      <c r="B2" s="1" t="str">
        <f>[1]Calcs!$C$2</f>
        <v>LUMP</v>
      </c>
      <c r="C2" s="1" t="str">
        <f>[2]Calcs!$C$2</f>
        <v>LUMP</v>
      </c>
      <c r="D2" s="1" t="str">
        <f>[3]Calcs!$C$2</f>
        <v>LUMP</v>
      </c>
      <c r="E2" s="1">
        <v>503</v>
      </c>
      <c r="F2" s="3">
        <v>21301</v>
      </c>
      <c r="G2" s="1" t="s">
        <v>8</v>
      </c>
      <c r="H2" s="1"/>
      <c r="I2" s="2" t="s">
        <v>12</v>
      </c>
      <c r="J2" s="1" t="s">
        <v>58</v>
      </c>
      <c r="L2" s="2"/>
    </row>
    <row r="3" spans="1:16" x14ac:dyDescent="0.2">
      <c r="A3" s="1" t="s">
        <v>44</v>
      </c>
      <c r="B3" s="11">
        <f>[1]Calcs!$C$3</f>
        <v>553</v>
      </c>
      <c r="C3" s="11">
        <f>[2]Calcs!$C$3</f>
        <v>1779</v>
      </c>
      <c r="D3" s="1">
        <f>[3]Calcs!$C$3</f>
        <v>14230</v>
      </c>
      <c r="E3" s="1">
        <v>507</v>
      </c>
      <c r="F3" s="8" t="s">
        <v>13</v>
      </c>
      <c r="G3" s="1">
        <f>SUM(A3:D3)</f>
        <v>16562</v>
      </c>
      <c r="H3" s="1" t="s">
        <v>10</v>
      </c>
      <c r="I3" s="2" t="s">
        <v>14</v>
      </c>
      <c r="J3" s="1"/>
      <c r="L3" s="2" t="s">
        <v>31</v>
      </c>
    </row>
    <row r="4" spans="1:16" x14ac:dyDescent="0.2">
      <c r="A4" s="1" t="s">
        <v>44</v>
      </c>
      <c r="B4" s="11">
        <f>[1]Calcs!$C$4</f>
        <v>5514</v>
      </c>
      <c r="C4" s="11">
        <f>[2]Calcs!$C$4</f>
        <v>19557</v>
      </c>
      <c r="D4" s="1">
        <f>[3]Calcs!$C$4</f>
        <v>297098</v>
      </c>
      <c r="E4" s="1">
        <v>509</v>
      </c>
      <c r="F4" s="8" t="s">
        <v>15</v>
      </c>
      <c r="G4" s="1">
        <f t="shared" ref="G4:G21" si="0">SUM(A4:D4)</f>
        <v>322169</v>
      </c>
      <c r="H4" s="1" t="s">
        <v>16</v>
      </c>
      <c r="I4" s="2" t="s">
        <v>17</v>
      </c>
      <c r="J4" s="1"/>
      <c r="L4" s="2" t="s">
        <v>32</v>
      </c>
    </row>
    <row r="5" spans="1:16" x14ac:dyDescent="0.2">
      <c r="A5" s="1" t="s">
        <v>44</v>
      </c>
      <c r="B5" s="11">
        <f>[1]Calcs!$C$5</f>
        <v>69</v>
      </c>
      <c r="C5" s="11">
        <f>[2]Calcs!$C$5</f>
        <v>205</v>
      </c>
      <c r="D5" s="11">
        <f>[3]Calcs!$C$5</f>
        <v>1981</v>
      </c>
      <c r="E5" s="1">
        <v>511</v>
      </c>
      <c r="F5" s="8" t="s">
        <v>49</v>
      </c>
      <c r="G5" s="1">
        <f t="shared" si="0"/>
        <v>2255</v>
      </c>
      <c r="H5" s="1" t="s">
        <v>6</v>
      </c>
      <c r="I5" s="2" t="s">
        <v>36</v>
      </c>
      <c r="J5" s="1"/>
      <c r="L5" s="2" t="s">
        <v>33</v>
      </c>
    </row>
    <row r="6" spans="1:16" x14ac:dyDescent="0.2">
      <c r="A6" s="1" t="s">
        <v>44</v>
      </c>
      <c r="B6" s="11">
        <f>[1]Calcs!$C$6</f>
        <v>65</v>
      </c>
      <c r="C6" s="11">
        <f>[2]Calcs!$C$6</f>
        <v>314</v>
      </c>
      <c r="D6" s="11">
        <f>[3]Calcs!$C$6</f>
        <v>2202</v>
      </c>
      <c r="E6" s="1">
        <v>512</v>
      </c>
      <c r="F6" s="8" t="s">
        <v>18</v>
      </c>
      <c r="G6" s="1">
        <f t="shared" si="0"/>
        <v>2581</v>
      </c>
      <c r="H6" s="1" t="s">
        <v>9</v>
      </c>
      <c r="I6" s="2" t="s">
        <v>19</v>
      </c>
      <c r="J6" s="1" t="s">
        <v>58</v>
      </c>
      <c r="L6" s="2" t="s">
        <v>33</v>
      </c>
    </row>
    <row r="7" spans="1:16" x14ac:dyDescent="0.2">
      <c r="A7" s="1" t="s">
        <v>44</v>
      </c>
      <c r="B7" s="11">
        <f>[1]Calcs!$C$7</f>
        <v>103</v>
      </c>
      <c r="C7" s="11">
        <f>[2]Calcs!$C$7</f>
        <v>398</v>
      </c>
      <c r="D7" s="11">
        <f>[3]Calcs!$C$7</f>
        <v>4745</v>
      </c>
      <c r="E7" s="1">
        <v>512</v>
      </c>
      <c r="F7" s="8" t="s">
        <v>20</v>
      </c>
      <c r="G7" s="1">
        <f t="shared" si="0"/>
        <v>5246</v>
      </c>
      <c r="H7" s="1" t="s">
        <v>9</v>
      </c>
      <c r="I7" s="2" t="s">
        <v>21</v>
      </c>
      <c r="J7" s="1" t="s">
        <v>58</v>
      </c>
      <c r="L7" s="2" t="s">
        <v>33</v>
      </c>
    </row>
    <row r="8" spans="1:16" x14ac:dyDescent="0.2">
      <c r="A8" s="1" t="s">
        <v>44</v>
      </c>
      <c r="B8" s="11">
        <f>[1]Calcs!$C$8</f>
        <v>21</v>
      </c>
      <c r="C8" s="11">
        <f>[2]Calcs!$C$8</f>
        <v>68</v>
      </c>
      <c r="D8" s="11">
        <f>[3]Calcs!$C$8</f>
        <v>774</v>
      </c>
      <c r="E8" s="1">
        <v>512</v>
      </c>
      <c r="F8" s="8" t="s">
        <v>22</v>
      </c>
      <c r="G8" s="1">
        <f t="shared" si="0"/>
        <v>863</v>
      </c>
      <c r="H8" s="1" t="s">
        <v>9</v>
      </c>
      <c r="I8" s="2" t="s">
        <v>23</v>
      </c>
      <c r="J8" s="1" t="s">
        <v>58</v>
      </c>
      <c r="L8" s="2" t="s">
        <v>33</v>
      </c>
      <c r="P8" s="9"/>
    </row>
    <row r="9" spans="1:16" x14ac:dyDescent="0.2">
      <c r="A9" s="1" t="s">
        <v>44</v>
      </c>
      <c r="B9" s="11">
        <f>[1]Calcs!$C$9</f>
        <v>777</v>
      </c>
      <c r="C9" s="11">
        <f>[2]Calcs!$C$9</f>
        <v>204</v>
      </c>
      <c r="D9" s="11">
        <f>[3]Calcs!$C$9</f>
        <v>8649.67</v>
      </c>
      <c r="E9" s="1">
        <v>516</v>
      </c>
      <c r="F9" s="8" t="s">
        <v>24</v>
      </c>
      <c r="G9" s="1">
        <f t="shared" si="0"/>
        <v>9630.67</v>
      </c>
      <c r="H9" s="1" t="s">
        <v>11</v>
      </c>
      <c r="I9" s="2" t="s">
        <v>25</v>
      </c>
      <c r="J9" s="1"/>
      <c r="L9" s="2" t="s">
        <v>33</v>
      </c>
    </row>
    <row r="10" spans="1:16" x14ac:dyDescent="0.2">
      <c r="A10" s="1" t="s">
        <v>44</v>
      </c>
      <c r="B10" s="11">
        <f>[1]Calcs!$C$11</f>
        <v>48</v>
      </c>
      <c r="C10" s="11">
        <f>[2]Calcs!$C$11</f>
        <v>108</v>
      </c>
      <c r="D10" s="1">
        <f>[3]Calcs!$C$11</f>
        <v>668</v>
      </c>
      <c r="E10" s="1">
        <v>518</v>
      </c>
      <c r="F10" s="8" t="s">
        <v>26</v>
      </c>
      <c r="G10" s="1">
        <f t="shared" si="0"/>
        <v>824</v>
      </c>
      <c r="H10" s="1" t="s">
        <v>10</v>
      </c>
      <c r="I10" s="45" t="s">
        <v>59</v>
      </c>
      <c r="J10" s="1"/>
      <c r="L10" s="2" t="s">
        <v>60</v>
      </c>
    </row>
    <row r="11" spans="1:16" x14ac:dyDescent="0.2">
      <c r="A11" s="1" t="s">
        <v>44</v>
      </c>
      <c r="B11" s="11">
        <f>[1]Calcs!$C$12</f>
        <v>357</v>
      </c>
      <c r="C11" s="11"/>
      <c r="E11" s="1">
        <v>524</v>
      </c>
      <c r="F11" s="8" t="s">
        <v>47</v>
      </c>
      <c r="G11" s="1">
        <f t="shared" si="0"/>
        <v>357</v>
      </c>
      <c r="H11" s="1" t="s">
        <v>10</v>
      </c>
      <c r="I11" s="2" t="s">
        <v>48</v>
      </c>
      <c r="J11" s="1" t="s">
        <v>58</v>
      </c>
      <c r="L11" s="2" t="s">
        <v>31</v>
      </c>
    </row>
    <row r="12" spans="1:16" x14ac:dyDescent="0.2">
      <c r="A12" s="1" t="s">
        <v>44</v>
      </c>
      <c r="B12" s="11"/>
      <c r="C12" s="11">
        <f>[2]Calcs!$C$12</f>
        <v>1012</v>
      </c>
      <c r="D12" s="1">
        <f>[3]Calcs!$C$12</f>
        <v>6026</v>
      </c>
      <c r="E12" s="1">
        <v>524</v>
      </c>
      <c r="F12" s="11">
        <v>94603</v>
      </c>
      <c r="G12" s="1">
        <f>SUM(A12:D12)</f>
        <v>7038</v>
      </c>
      <c r="H12" s="1" t="s">
        <v>10</v>
      </c>
      <c r="I12" s="2" t="s">
        <v>54</v>
      </c>
      <c r="J12" s="1" t="s">
        <v>58</v>
      </c>
      <c r="L12" s="2"/>
    </row>
    <row r="13" spans="1:16" x14ac:dyDescent="0.2">
      <c r="A13" s="1" t="s">
        <v>44</v>
      </c>
      <c r="B13" s="11">
        <f>[1]Calcs!$C$13</f>
        <v>286.08999999999997</v>
      </c>
      <c r="C13" s="11">
        <f>[2]Calcs!$C$13</f>
        <v>505.07</v>
      </c>
      <c r="D13" s="1">
        <f>[3]Calcs!$C$13</f>
        <v>2875</v>
      </c>
      <c r="E13" s="1">
        <v>601</v>
      </c>
      <c r="F13" s="11">
        <v>37501</v>
      </c>
      <c r="G13" s="1">
        <f t="shared" si="0"/>
        <v>3666.16</v>
      </c>
      <c r="H13" s="1" t="s">
        <v>10</v>
      </c>
      <c r="I13" s="2" t="s">
        <v>57</v>
      </c>
      <c r="J13" s="1" t="s">
        <v>58</v>
      </c>
      <c r="L13" s="2" t="s">
        <v>34</v>
      </c>
    </row>
    <row r="14" spans="1:16" x14ac:dyDescent="0.2">
      <c r="A14" s="46" t="s">
        <v>44</v>
      </c>
      <c r="B14" s="44">
        <f>[1]Calcs!$C$14</f>
        <v>204</v>
      </c>
      <c r="C14" s="44">
        <f>[2]Calcs!$C$14</f>
        <v>453</v>
      </c>
      <c r="D14" s="46">
        <f>[3]Calcs!$C$14</f>
        <v>644</v>
      </c>
      <c r="E14" s="46">
        <v>611</v>
      </c>
      <c r="F14" s="47">
        <v>1100</v>
      </c>
      <c r="G14" s="46">
        <f>D14</f>
        <v>644</v>
      </c>
      <c r="H14" s="46" t="s">
        <v>10</v>
      </c>
      <c r="I14" s="45" t="s">
        <v>27</v>
      </c>
      <c r="J14" s="46"/>
      <c r="K14" s="48"/>
      <c r="L14" s="45" t="s">
        <v>34</v>
      </c>
    </row>
    <row r="15" spans="1:16" x14ac:dyDescent="0.2">
      <c r="A15" s="1" t="s">
        <v>44</v>
      </c>
      <c r="B15" s="1"/>
      <c r="C15" s="1"/>
      <c r="D15" s="1">
        <f>[3]Calcs!$C$16</f>
        <v>8949.6000000000022</v>
      </c>
      <c r="E15" s="1" t="s">
        <v>7</v>
      </c>
      <c r="F15" s="10" t="s">
        <v>45</v>
      </c>
      <c r="G15" s="1">
        <f>SUM(A15:D15)</f>
        <v>8949.6000000000022</v>
      </c>
      <c r="H15" s="1" t="s">
        <v>37</v>
      </c>
      <c r="I15" s="2" t="s">
        <v>38</v>
      </c>
      <c r="J15" s="1" t="s">
        <v>58</v>
      </c>
    </row>
    <row r="16" spans="1:16" x14ac:dyDescent="0.2">
      <c r="A16" s="1" t="s">
        <v>44</v>
      </c>
      <c r="B16" s="1"/>
      <c r="C16" s="1"/>
      <c r="D16" s="1">
        <f>[3]Calcs!$C$17</f>
        <v>49169</v>
      </c>
      <c r="E16" s="1" t="s">
        <v>7</v>
      </c>
      <c r="F16" s="10" t="s">
        <v>45</v>
      </c>
      <c r="G16" s="1">
        <f t="shared" si="0"/>
        <v>49169</v>
      </c>
      <c r="H16" s="1" t="s">
        <v>37</v>
      </c>
      <c r="I16" s="2" t="s">
        <v>39</v>
      </c>
      <c r="J16" s="1"/>
    </row>
    <row r="17" spans="1:12" x14ac:dyDescent="0.2">
      <c r="A17" s="1" t="s">
        <v>44</v>
      </c>
      <c r="B17" s="1"/>
      <c r="C17" s="1"/>
      <c r="D17" s="1">
        <f>[3]Calcs!$C$18</f>
        <v>11</v>
      </c>
      <c r="E17" s="1" t="s">
        <v>7</v>
      </c>
      <c r="F17" s="10" t="s">
        <v>45</v>
      </c>
      <c r="G17" s="1">
        <f t="shared" si="0"/>
        <v>11</v>
      </c>
      <c r="H17" s="1" t="s">
        <v>37</v>
      </c>
      <c r="I17" s="2" t="s">
        <v>40</v>
      </c>
      <c r="J17" s="1"/>
      <c r="L17" s="2"/>
    </row>
    <row r="18" spans="1:12" x14ac:dyDescent="0.2">
      <c r="A18" s="1" t="s">
        <v>44</v>
      </c>
      <c r="B18" s="1"/>
      <c r="C18" s="1"/>
      <c r="D18" s="1">
        <f>[3]Calcs!$C$19</f>
        <v>264</v>
      </c>
      <c r="E18" s="1" t="s">
        <v>7</v>
      </c>
      <c r="F18" s="10" t="s">
        <v>45</v>
      </c>
      <c r="G18" s="1">
        <f t="shared" si="0"/>
        <v>264</v>
      </c>
      <c r="H18" s="1" t="s">
        <v>37</v>
      </c>
      <c r="I18" s="2" t="s">
        <v>41</v>
      </c>
      <c r="J18" s="1"/>
      <c r="L18" s="2"/>
    </row>
    <row r="19" spans="1:12" x14ac:dyDescent="0.2">
      <c r="A19" s="1" t="s">
        <v>44</v>
      </c>
      <c r="B19" s="1"/>
      <c r="C19" s="1"/>
      <c r="D19" s="11">
        <f>[3]Calcs!$C$20</f>
        <v>243</v>
      </c>
      <c r="E19" s="1" t="s">
        <v>7</v>
      </c>
      <c r="F19" s="10" t="s">
        <v>45</v>
      </c>
      <c r="G19" s="1">
        <f t="shared" si="0"/>
        <v>243</v>
      </c>
      <c r="H19" s="1" t="s">
        <v>37</v>
      </c>
      <c r="I19" s="2" t="s">
        <v>42</v>
      </c>
      <c r="J19" s="1"/>
      <c r="L19" s="2"/>
    </row>
    <row r="20" spans="1:12" x14ac:dyDescent="0.2">
      <c r="A20" s="1" t="s">
        <v>44</v>
      </c>
      <c r="B20" s="11">
        <f>[1]Calcs!$C$15</f>
        <v>243.2</v>
      </c>
      <c r="C20" s="11">
        <f>[2]Calcs!$C$15</f>
        <v>756</v>
      </c>
      <c r="D20" s="11">
        <f>[3]Calcs!$C$21</f>
        <v>9</v>
      </c>
      <c r="E20" s="1" t="s">
        <v>7</v>
      </c>
      <c r="F20" s="3" t="s">
        <v>46</v>
      </c>
      <c r="G20" s="1">
        <f t="shared" si="0"/>
        <v>1008.2</v>
      </c>
      <c r="H20" s="1" t="s">
        <v>11</v>
      </c>
      <c r="I20" s="2" t="s">
        <v>43</v>
      </c>
      <c r="J20" s="1"/>
      <c r="L20" s="2" t="s">
        <v>33</v>
      </c>
    </row>
    <row r="21" spans="1:12" x14ac:dyDescent="0.2">
      <c r="A21" s="1" t="s">
        <v>44</v>
      </c>
      <c r="B21" s="11">
        <f>[1]Calcs!$C$16</f>
        <v>1545</v>
      </c>
      <c r="C21" s="11">
        <f>[2]Calcs!$C$16</f>
        <v>4802</v>
      </c>
      <c r="D21" s="11">
        <f>[3]Calcs!$C$22</f>
        <v>76</v>
      </c>
      <c r="E21" s="1" t="s">
        <v>7</v>
      </c>
      <c r="F21" s="3" t="s">
        <v>46</v>
      </c>
      <c r="G21" s="1">
        <f t="shared" si="0"/>
        <v>6423</v>
      </c>
      <c r="H21" s="1" t="s">
        <v>11</v>
      </c>
      <c r="I21" s="2" t="s">
        <v>28</v>
      </c>
      <c r="J21" s="1"/>
      <c r="L21" s="2" t="s">
        <v>33</v>
      </c>
    </row>
    <row r="22" spans="1:12" x14ac:dyDescent="0.2">
      <c r="B22" s="1"/>
      <c r="C22" s="1"/>
      <c r="D22" s="1"/>
      <c r="E22" s="1"/>
      <c r="F22" s="22"/>
      <c r="G22" s="1"/>
      <c r="H22" s="1"/>
      <c r="I22" s="2"/>
      <c r="J22" s="1"/>
      <c r="L22" s="2"/>
    </row>
    <row r="23" spans="1:12" x14ac:dyDescent="0.2">
      <c r="B23" s="1"/>
      <c r="C23" s="1"/>
      <c r="D23" s="1"/>
      <c r="E23" s="1"/>
      <c r="F23" s="3"/>
      <c r="G23" s="1"/>
      <c r="H23" s="1"/>
      <c r="I23" s="2"/>
      <c r="J23" s="1"/>
      <c r="L23" s="2"/>
    </row>
    <row r="24" spans="1:12" x14ac:dyDescent="0.2">
      <c r="B24" s="35" t="s">
        <v>56</v>
      </c>
      <c r="E24" s="23"/>
      <c r="F24" s="24"/>
      <c r="G24" s="23"/>
      <c r="H24" s="23"/>
      <c r="I24" s="25"/>
      <c r="J24" s="23"/>
      <c r="L24" s="2"/>
    </row>
    <row r="25" spans="1:12" x14ac:dyDescent="0.2">
      <c r="E25" s="23"/>
      <c r="F25" s="24"/>
      <c r="G25" s="23"/>
      <c r="H25" s="23"/>
      <c r="I25" s="25"/>
      <c r="J25" s="23"/>
      <c r="L25" s="2"/>
    </row>
    <row r="27" spans="1:12" x14ac:dyDescent="0.2">
      <c r="E27" s="26"/>
      <c r="F27" s="23"/>
      <c r="G27" s="23"/>
      <c r="H27" s="23"/>
      <c r="I27" s="23"/>
    </row>
    <row r="28" spans="1:12" x14ac:dyDescent="0.2">
      <c r="E28" s="28"/>
      <c r="F28" s="25"/>
      <c r="G28" s="25"/>
      <c r="H28" s="29"/>
      <c r="I28" s="23"/>
    </row>
    <row r="29" spans="1:12" x14ac:dyDescent="0.2">
      <c r="E29" s="28"/>
      <c r="F29" s="25"/>
      <c r="G29" s="25"/>
      <c r="H29" s="30"/>
    </row>
    <row r="30" spans="1:12" x14ac:dyDescent="0.2">
      <c r="E30" s="28"/>
      <c r="F30" s="25"/>
      <c r="G30" s="25"/>
    </row>
    <row r="31" spans="1:12" x14ac:dyDescent="0.2">
      <c r="E31" s="31"/>
      <c r="F31" s="25"/>
    </row>
    <row r="33" spans="5:9" x14ac:dyDescent="0.2">
      <c r="E33" s="26"/>
    </row>
    <row r="35" spans="5:9" x14ac:dyDescent="0.2">
      <c r="E35" s="32"/>
      <c r="F35" s="30"/>
      <c r="G35" s="30"/>
    </row>
    <row r="36" spans="5:9" x14ac:dyDescent="0.2">
      <c r="E36" s="32"/>
      <c r="F36" s="30"/>
      <c r="G36" s="30"/>
    </row>
    <row r="37" spans="5:9" x14ac:dyDescent="0.2">
      <c r="E37" s="32"/>
      <c r="F37" s="30"/>
      <c r="G37" s="30"/>
    </row>
    <row r="38" spans="5:9" x14ac:dyDescent="0.2">
      <c r="E38" s="29"/>
      <c r="F38" s="30"/>
      <c r="G38" s="31"/>
      <c r="H38" s="30"/>
    </row>
    <row r="39" spans="5:9" x14ac:dyDescent="0.2">
      <c r="E39" s="29"/>
      <c r="F39" s="30"/>
      <c r="G39" s="31"/>
      <c r="H39" s="30"/>
    </row>
    <row r="41" spans="5:9" x14ac:dyDescent="0.2">
      <c r="E41" s="26"/>
    </row>
    <row r="43" spans="5:9" x14ac:dyDescent="0.2">
      <c r="E43" s="33"/>
      <c r="F43" s="30"/>
      <c r="G43" s="30"/>
    </row>
    <row r="44" spans="5:9" x14ac:dyDescent="0.2">
      <c r="E44" s="31"/>
      <c r="F44" s="30"/>
    </row>
    <row r="45" spans="5:9" x14ac:dyDescent="0.2">
      <c r="E45" s="26"/>
    </row>
    <row r="46" spans="5:9" x14ac:dyDescent="0.2">
      <c r="E46" s="29"/>
    </row>
    <row r="47" spans="5:9" x14ac:dyDescent="0.2">
      <c r="E47" s="29"/>
      <c r="G47" s="30"/>
      <c r="I47" s="30"/>
    </row>
    <row r="48" spans="5:9" x14ac:dyDescent="0.2">
      <c r="E48" s="29"/>
      <c r="G48" s="30"/>
      <c r="I48" s="30"/>
    </row>
    <row r="49" spans="5:9" x14ac:dyDescent="0.2">
      <c r="E49" s="12"/>
      <c r="F49" s="19"/>
      <c r="G49" s="19"/>
      <c r="H49" s="19"/>
      <c r="I49" s="19"/>
    </row>
    <row r="50" spans="5:9" x14ac:dyDescent="0.2">
      <c r="E50" s="12"/>
      <c r="F50" s="13"/>
      <c r="G50" s="14"/>
      <c r="H50" s="13"/>
      <c r="I50" s="15"/>
    </row>
    <row r="51" spans="5:9" x14ac:dyDescent="0.2">
      <c r="E51" s="15"/>
      <c r="F51" s="16"/>
      <c r="G51" s="14"/>
      <c r="H51" s="13"/>
      <c r="I51" s="15"/>
    </row>
    <row r="52" spans="5:9" x14ac:dyDescent="0.2">
      <c r="E52" s="12"/>
      <c r="F52" s="17"/>
      <c r="G52" s="14"/>
      <c r="H52" s="13"/>
      <c r="I52" s="18"/>
    </row>
    <row r="53" spans="5:9" x14ac:dyDescent="0.2">
      <c r="E53" s="12"/>
      <c r="F53" s="17"/>
      <c r="G53" s="14"/>
      <c r="H53" s="13"/>
      <c r="I53" s="18"/>
    </row>
    <row r="54" spans="5:9" x14ac:dyDescent="0.2">
      <c r="E54" s="18"/>
      <c r="F54" s="19"/>
      <c r="G54" s="21"/>
      <c r="H54" s="20"/>
      <c r="I54" s="15"/>
    </row>
    <row r="55" spans="5:9" x14ac:dyDescent="0.2">
      <c r="E55" s="18"/>
      <c r="F55" s="19"/>
      <c r="G55" s="14"/>
      <c r="H55" s="20"/>
      <c r="I55" s="15"/>
    </row>
    <row r="56" spans="5:9" x14ac:dyDescent="0.2">
      <c r="E56" s="12"/>
      <c r="F56" s="12"/>
      <c r="G56" s="12"/>
      <c r="H56" s="12"/>
      <c r="I56" s="12"/>
    </row>
    <row r="57" spans="5:9" x14ac:dyDescent="0.2">
      <c r="E57" s="12"/>
      <c r="F57" s="13"/>
      <c r="G57" s="14"/>
      <c r="H57" s="13"/>
      <c r="I57" s="15"/>
    </row>
    <row r="58" spans="5:9" x14ac:dyDescent="0.2">
      <c r="E58" s="15"/>
      <c r="F58" s="16"/>
      <c r="G58" s="14"/>
      <c r="H58" s="13"/>
      <c r="I58" s="15"/>
    </row>
    <row r="59" spans="5:9" x14ac:dyDescent="0.2">
      <c r="E59" s="12"/>
      <c r="F59" s="17"/>
      <c r="G59" s="14"/>
      <c r="H59" s="13"/>
      <c r="I59" s="18"/>
    </row>
    <row r="60" spans="5:9" x14ac:dyDescent="0.2">
      <c r="E60" s="18"/>
      <c r="F60" s="19"/>
      <c r="G60" s="21"/>
      <c r="H60" s="20"/>
      <c r="I60" s="15"/>
    </row>
    <row r="61" spans="5:9" x14ac:dyDescent="0.2">
      <c r="E61" s="18"/>
      <c r="F61" s="17"/>
      <c r="G61" s="14"/>
      <c r="H61" s="20"/>
      <c r="I61" s="15"/>
    </row>
    <row r="62" spans="5:9" x14ac:dyDescent="0.2">
      <c r="E62" s="12"/>
      <c r="F62" s="12"/>
      <c r="G62" s="12"/>
      <c r="H62" s="12"/>
      <c r="I62" s="12"/>
    </row>
    <row r="63" spans="5:9" x14ac:dyDescent="0.2">
      <c r="E63" s="12"/>
      <c r="F63" s="13"/>
      <c r="G63" s="14"/>
      <c r="H63" s="13"/>
      <c r="I63" s="15"/>
    </row>
    <row r="64" spans="5:9" x14ac:dyDescent="0.2">
      <c r="E64" s="15"/>
      <c r="F64" s="16"/>
      <c r="G64" s="14"/>
      <c r="H64" s="13"/>
      <c r="I64" s="15"/>
    </row>
    <row r="65" spans="5:9" x14ac:dyDescent="0.2">
      <c r="E65" s="12"/>
      <c r="F65" s="17"/>
      <c r="G65" s="14"/>
      <c r="H65" s="13"/>
      <c r="I65" s="18"/>
    </row>
    <row r="66" spans="5:9" x14ac:dyDescent="0.2">
      <c r="E66" s="12"/>
      <c r="F66" s="17"/>
      <c r="G66" s="14"/>
      <c r="H66" s="13"/>
      <c r="I66" s="18"/>
    </row>
    <row r="67" spans="5:9" x14ac:dyDescent="0.2">
      <c r="E67" s="18"/>
      <c r="F67" s="19"/>
      <c r="G67" s="21"/>
      <c r="H67" s="20"/>
      <c r="I67" s="15"/>
    </row>
    <row r="68" spans="5:9" x14ac:dyDescent="0.2">
      <c r="E68" s="29"/>
      <c r="G68" s="34"/>
      <c r="H68" s="20"/>
      <c r="I68" s="30"/>
    </row>
    <row r="69" spans="5:9" x14ac:dyDescent="0.2">
      <c r="E69" s="33"/>
      <c r="F69" s="30"/>
      <c r="G69" s="30"/>
    </row>
    <row r="70" spans="5:9" x14ac:dyDescent="0.2">
      <c r="E70" s="12"/>
      <c r="F70" s="12"/>
      <c r="G70" s="12"/>
      <c r="H70" s="12"/>
      <c r="I70" s="12"/>
    </row>
    <row r="71" spans="5:9" x14ac:dyDescent="0.2">
      <c r="E71" s="12"/>
      <c r="F71" s="13"/>
      <c r="G71" s="14"/>
      <c r="H71" s="13"/>
      <c r="I71" s="15"/>
    </row>
    <row r="72" spans="5:9" x14ac:dyDescent="0.2">
      <c r="E72" s="15"/>
      <c r="F72" s="16"/>
      <c r="G72" s="14"/>
      <c r="H72" s="13"/>
      <c r="I72" s="15"/>
    </row>
    <row r="73" spans="5:9" x14ac:dyDescent="0.2">
      <c r="E73" s="12"/>
      <c r="F73" s="17"/>
      <c r="G73" s="14"/>
      <c r="H73" s="13"/>
      <c r="I73" s="18"/>
    </row>
    <row r="74" spans="5:9" x14ac:dyDescent="0.2">
      <c r="E74" s="12"/>
      <c r="F74" s="17"/>
      <c r="G74" s="14"/>
      <c r="H74" s="13"/>
      <c r="I74" s="18"/>
    </row>
    <row r="75" spans="5:9" x14ac:dyDescent="0.2">
      <c r="E75" s="18"/>
      <c r="F75" s="19"/>
      <c r="G75" s="21"/>
      <c r="H75" s="20"/>
      <c r="I75" s="15"/>
    </row>
    <row r="76" spans="5:9" x14ac:dyDescent="0.2">
      <c r="E76" s="29"/>
      <c r="G76" s="34"/>
      <c r="H76" s="20"/>
      <c r="I76" s="3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"/>
  <sheetViews>
    <sheetView tabSelected="1" zoomScaleNormal="100" workbookViewId="0">
      <selection activeCell="F127" sqref="F127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8.7109375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73"/>
      <c r="B1" s="96" t="s">
        <v>29</v>
      </c>
      <c r="C1" s="97"/>
      <c r="D1" s="97"/>
      <c r="E1" s="97"/>
      <c r="F1" s="98"/>
      <c r="G1" s="102" t="s">
        <v>30</v>
      </c>
    </row>
    <row r="2" spans="1:7" ht="12.75" customHeight="1" thickBot="1" x14ac:dyDescent="0.25">
      <c r="A2" s="74"/>
      <c r="B2" s="99"/>
      <c r="C2" s="100"/>
      <c r="D2" s="100"/>
      <c r="E2" s="100"/>
      <c r="F2" s="101"/>
      <c r="G2" s="103"/>
    </row>
    <row r="3" spans="1:7" ht="12.75" customHeight="1" x14ac:dyDescent="0.2">
      <c r="A3" s="113"/>
      <c r="B3" s="114" t="s">
        <v>0</v>
      </c>
      <c r="C3" s="115" t="s">
        <v>4</v>
      </c>
      <c r="D3" s="109" t="s">
        <v>61</v>
      </c>
      <c r="E3" s="117" t="s">
        <v>2</v>
      </c>
      <c r="F3" s="105" t="s">
        <v>3</v>
      </c>
      <c r="G3" s="103"/>
    </row>
    <row r="4" spans="1:7" ht="24" customHeight="1" thickBot="1" x14ac:dyDescent="0.25">
      <c r="A4" s="110"/>
      <c r="B4" s="106"/>
      <c r="C4" s="116"/>
      <c r="D4" s="110"/>
      <c r="E4" s="116"/>
      <c r="F4" s="106"/>
      <c r="G4" s="104"/>
    </row>
    <row r="5" spans="1:7" x14ac:dyDescent="0.2">
      <c r="A5" s="6"/>
      <c r="B5" s="6">
        <v>203</v>
      </c>
      <c r="C5" s="36">
        <v>20000</v>
      </c>
      <c r="D5" s="91" t="s">
        <v>145</v>
      </c>
      <c r="E5" s="86" t="s">
        <v>6</v>
      </c>
      <c r="F5" s="93" t="s">
        <v>62</v>
      </c>
      <c r="G5" s="51"/>
    </row>
    <row r="6" spans="1:7" x14ac:dyDescent="0.2">
      <c r="A6" s="6">
        <f>C31</f>
        <v>26000</v>
      </c>
      <c r="B6" s="6">
        <v>203</v>
      </c>
      <c r="C6" s="36">
        <v>35110</v>
      </c>
      <c r="D6" s="91" t="s">
        <v>145</v>
      </c>
      <c r="E6" s="86" t="s">
        <v>6</v>
      </c>
      <c r="F6" s="49" t="s">
        <v>63</v>
      </c>
      <c r="G6" s="51"/>
    </row>
    <row r="7" spans="1:7" x14ac:dyDescent="0.2">
      <c r="A7" s="6">
        <f>C46</f>
        <v>483</v>
      </c>
      <c r="B7" s="6">
        <v>203</v>
      </c>
      <c r="C7" s="36">
        <v>35120</v>
      </c>
      <c r="D7" s="91" t="s">
        <v>145</v>
      </c>
      <c r="E7" s="86" t="s">
        <v>6</v>
      </c>
      <c r="F7" s="49" t="s">
        <v>64</v>
      </c>
      <c r="G7" s="51"/>
    </row>
    <row r="8" spans="1:7" x14ac:dyDescent="0.2">
      <c r="A8" s="6">
        <f>C56</f>
        <v>4939</v>
      </c>
      <c r="B8" s="6">
        <v>203</v>
      </c>
      <c r="C8" s="36">
        <v>98000</v>
      </c>
      <c r="D8" s="91" t="s">
        <v>145</v>
      </c>
      <c r="E8" s="86" t="s">
        <v>6</v>
      </c>
      <c r="F8" s="49" t="s">
        <v>83</v>
      </c>
      <c r="G8" s="51"/>
    </row>
    <row r="9" spans="1:7" x14ac:dyDescent="0.2">
      <c r="A9" s="6">
        <f>C66</f>
        <v>10348</v>
      </c>
      <c r="B9" s="6">
        <v>203</v>
      </c>
      <c r="C9" s="36">
        <v>98000</v>
      </c>
      <c r="D9" s="91" t="s">
        <v>145</v>
      </c>
      <c r="E9" s="86" t="s">
        <v>6</v>
      </c>
      <c r="F9" s="49" t="s">
        <v>115</v>
      </c>
      <c r="G9" s="51"/>
    </row>
    <row r="10" spans="1:7" x14ac:dyDescent="0.2">
      <c r="A10" s="42"/>
      <c r="B10" s="6">
        <v>203</v>
      </c>
      <c r="C10" s="36">
        <v>98500</v>
      </c>
      <c r="D10" s="91" t="s">
        <v>145</v>
      </c>
      <c r="E10" s="86" t="s">
        <v>8</v>
      </c>
      <c r="F10" s="49" t="s">
        <v>84</v>
      </c>
      <c r="G10" s="51"/>
    </row>
    <row r="11" spans="1:7" x14ac:dyDescent="0.2">
      <c r="A11" s="6"/>
      <c r="B11" s="6"/>
      <c r="C11" s="36"/>
      <c r="D11" s="91"/>
      <c r="E11" s="87"/>
      <c r="F11" s="49"/>
      <c r="G11" s="51"/>
    </row>
    <row r="12" spans="1:7" x14ac:dyDescent="0.2">
      <c r="A12" s="6">
        <f>C52</f>
        <v>2</v>
      </c>
      <c r="B12" s="42" t="s">
        <v>7</v>
      </c>
      <c r="C12" s="36">
        <v>20365000</v>
      </c>
      <c r="D12" s="91">
        <f>A12</f>
        <v>2</v>
      </c>
      <c r="E12" s="86" t="s">
        <v>37</v>
      </c>
      <c r="F12" s="49" t="s">
        <v>65</v>
      </c>
      <c r="G12" s="85"/>
    </row>
    <row r="13" spans="1:7" x14ac:dyDescent="0.2">
      <c r="A13" s="42">
        <f>C181</f>
        <v>29318</v>
      </c>
      <c r="B13" s="42">
        <v>509</v>
      </c>
      <c r="C13" s="51">
        <v>20000</v>
      </c>
      <c r="D13" s="91" t="s">
        <v>145</v>
      </c>
      <c r="E13" s="86" t="s">
        <v>16</v>
      </c>
      <c r="F13" s="49" t="s">
        <v>17</v>
      </c>
      <c r="G13" s="51"/>
    </row>
    <row r="14" spans="1:7" ht="12.75" customHeight="1" x14ac:dyDescent="0.2">
      <c r="A14" s="4">
        <f>C174</f>
        <v>194</v>
      </c>
      <c r="B14" s="4">
        <f>IF(VOID!E5=0, "", VOID!E5)</f>
        <v>511</v>
      </c>
      <c r="C14" s="37" t="str">
        <f>IF(VOID!F5=0, "", VOID!F5)</f>
        <v>46011</v>
      </c>
      <c r="D14" s="91" t="s">
        <v>145</v>
      </c>
      <c r="E14" s="88" t="str">
        <f>IF(VOID!H5=0, "", VOID!H5)</f>
        <v>CU YD</v>
      </c>
      <c r="F14" s="52" t="s">
        <v>142</v>
      </c>
      <c r="G14" s="85"/>
    </row>
    <row r="15" spans="1:7" x14ac:dyDescent="0.2">
      <c r="A15" s="4">
        <f>C167</f>
        <v>180</v>
      </c>
      <c r="B15" s="4">
        <v>511</v>
      </c>
      <c r="C15" s="37">
        <v>53012</v>
      </c>
      <c r="D15" s="91" t="s">
        <v>145</v>
      </c>
      <c r="E15" s="89" t="s">
        <v>6</v>
      </c>
      <c r="F15" s="52" t="s">
        <v>124</v>
      </c>
      <c r="G15" s="85"/>
    </row>
    <row r="16" spans="1:7" x14ac:dyDescent="0.2">
      <c r="A16" s="43"/>
      <c r="B16" s="4">
        <v>511</v>
      </c>
      <c r="C16" s="37">
        <v>71200</v>
      </c>
      <c r="D16" s="91" t="s">
        <v>145</v>
      </c>
      <c r="E16" s="89" t="s">
        <v>11</v>
      </c>
      <c r="F16" s="52" t="s">
        <v>85</v>
      </c>
      <c r="G16" s="85"/>
    </row>
    <row r="17" spans="1:7" x14ac:dyDescent="0.2">
      <c r="A17" s="43"/>
      <c r="B17" s="4">
        <v>511</v>
      </c>
      <c r="C17" s="37">
        <v>81100</v>
      </c>
      <c r="D17" s="91" t="s">
        <v>145</v>
      </c>
      <c r="E17" s="89" t="s">
        <v>10</v>
      </c>
      <c r="F17" s="52" t="s">
        <v>86</v>
      </c>
      <c r="G17" s="85"/>
    </row>
    <row r="18" spans="1:7" x14ac:dyDescent="0.2">
      <c r="A18" s="4"/>
      <c r="B18" s="4"/>
      <c r="C18" s="37"/>
      <c r="D18" s="91"/>
      <c r="E18" s="89"/>
      <c r="F18" s="52"/>
      <c r="G18" s="85"/>
    </row>
    <row r="19" spans="1:7" ht="12.75" customHeight="1" x14ac:dyDescent="0.2">
      <c r="A19" s="43"/>
      <c r="B19" s="4">
        <v>512</v>
      </c>
      <c r="C19" s="37">
        <v>10001</v>
      </c>
      <c r="D19" s="91" t="s">
        <v>145</v>
      </c>
      <c r="E19" s="89" t="s">
        <v>9</v>
      </c>
      <c r="F19" s="52" t="s">
        <v>81</v>
      </c>
      <c r="G19" s="85"/>
    </row>
    <row r="20" spans="1:7" ht="12.75" customHeight="1" x14ac:dyDescent="0.2">
      <c r="A20" s="4">
        <f>C105</f>
        <v>2289</v>
      </c>
      <c r="B20" s="4">
        <f>IF(VOID!E7=0, "", VOID!E7)</f>
        <v>512</v>
      </c>
      <c r="C20" s="37">
        <v>10100</v>
      </c>
      <c r="D20" s="91" t="s">
        <v>145</v>
      </c>
      <c r="E20" s="88" t="str">
        <f>IF(VOID!H7=0, "", VOID!H7)</f>
        <v>SQ YD</v>
      </c>
      <c r="F20" s="52" t="s">
        <v>82</v>
      </c>
      <c r="G20" s="85"/>
    </row>
    <row r="21" spans="1:7" ht="12.75" customHeight="1" x14ac:dyDescent="0.2">
      <c r="A21" s="43"/>
      <c r="B21" s="43">
        <v>516</v>
      </c>
      <c r="C21" s="85">
        <v>13200</v>
      </c>
      <c r="D21" s="91" t="s">
        <v>145</v>
      </c>
      <c r="E21" s="89" t="s">
        <v>11</v>
      </c>
      <c r="F21" s="52" t="s">
        <v>143</v>
      </c>
      <c r="G21" s="85"/>
    </row>
    <row r="22" spans="1:7" ht="12.75" customHeight="1" x14ac:dyDescent="0.2">
      <c r="A22" s="43"/>
      <c r="B22" s="43">
        <v>516</v>
      </c>
      <c r="C22" s="85">
        <v>13900</v>
      </c>
      <c r="D22" s="91" t="s">
        <v>145</v>
      </c>
      <c r="E22" s="89" t="s">
        <v>11</v>
      </c>
      <c r="F22" s="52" t="s">
        <v>144</v>
      </c>
      <c r="G22" s="85"/>
    </row>
    <row r="23" spans="1:7" ht="12.75" customHeight="1" x14ac:dyDescent="0.2">
      <c r="A23" s="4">
        <f>C118</f>
        <v>13340</v>
      </c>
      <c r="B23" s="4">
        <v>840</v>
      </c>
      <c r="C23" s="37">
        <v>20001</v>
      </c>
      <c r="D23" s="91">
        <f>A23</f>
        <v>13340</v>
      </c>
      <c r="E23" s="89" t="s">
        <v>11</v>
      </c>
      <c r="F23" s="52" t="s">
        <v>67</v>
      </c>
      <c r="G23" s="85"/>
    </row>
    <row r="24" spans="1:7" ht="12.75" customHeight="1" x14ac:dyDescent="0.2">
      <c r="A24" s="4"/>
      <c r="B24" s="4"/>
      <c r="C24" s="37"/>
      <c r="D24" s="91"/>
      <c r="E24" s="89"/>
      <c r="F24" s="52"/>
      <c r="G24" s="85"/>
    </row>
    <row r="25" spans="1:7" ht="12.75" customHeight="1" x14ac:dyDescent="0.2">
      <c r="A25" s="43">
        <f>C122</f>
        <v>2324</v>
      </c>
      <c r="B25" s="4">
        <v>840</v>
      </c>
      <c r="C25" s="37">
        <v>21000</v>
      </c>
      <c r="D25" s="91" t="s">
        <v>145</v>
      </c>
      <c r="E25" s="89" t="s">
        <v>6</v>
      </c>
      <c r="F25" s="52" t="s">
        <v>68</v>
      </c>
      <c r="G25" s="37"/>
    </row>
    <row r="26" spans="1:7" ht="12.75" customHeight="1" x14ac:dyDescent="0.2">
      <c r="A26" s="43"/>
      <c r="B26" s="4">
        <v>840</v>
      </c>
      <c r="C26" s="37">
        <v>22000</v>
      </c>
      <c r="D26" s="91" t="s">
        <v>145</v>
      </c>
      <c r="E26" s="89" t="s">
        <v>9</v>
      </c>
      <c r="F26" s="52" t="s">
        <v>69</v>
      </c>
      <c r="G26" s="37"/>
    </row>
    <row r="27" spans="1:7" ht="12.75" customHeight="1" x14ac:dyDescent="0.2">
      <c r="A27" s="4">
        <f>C137</f>
        <v>15625</v>
      </c>
      <c r="B27" s="4">
        <v>840</v>
      </c>
      <c r="C27" s="37">
        <v>23000</v>
      </c>
      <c r="D27" s="91" t="s">
        <v>145</v>
      </c>
      <c r="E27" s="89" t="s">
        <v>6</v>
      </c>
      <c r="F27" s="52" t="s">
        <v>70</v>
      </c>
      <c r="G27" s="85"/>
    </row>
    <row r="28" spans="1:7" ht="12.75" customHeight="1" x14ac:dyDescent="0.2">
      <c r="A28" s="4">
        <f>C148</f>
        <v>791</v>
      </c>
      <c r="B28" s="4">
        <v>840</v>
      </c>
      <c r="C28" s="37">
        <v>25010</v>
      </c>
      <c r="D28" s="91" t="s">
        <v>145</v>
      </c>
      <c r="E28" s="89" t="s">
        <v>10</v>
      </c>
      <c r="F28" s="52" t="s">
        <v>72</v>
      </c>
      <c r="G28" s="85"/>
    </row>
    <row r="29" spans="1:7" ht="12.75" customHeight="1" x14ac:dyDescent="0.2">
      <c r="A29" s="4">
        <f>C155</f>
        <v>10</v>
      </c>
      <c r="B29" s="4">
        <v>840</v>
      </c>
      <c r="C29" s="37">
        <v>25020</v>
      </c>
      <c r="D29" s="91" t="s">
        <v>145</v>
      </c>
      <c r="E29" s="89" t="s">
        <v>10</v>
      </c>
      <c r="F29" s="52" t="s">
        <v>73</v>
      </c>
      <c r="G29" s="85"/>
    </row>
    <row r="30" spans="1:7" ht="12.75" customHeight="1" x14ac:dyDescent="0.2">
      <c r="A30" s="4"/>
      <c r="B30" s="4"/>
      <c r="C30" s="37"/>
      <c r="D30" s="91"/>
      <c r="E30" s="89"/>
      <c r="F30" s="52"/>
      <c r="G30" s="85"/>
    </row>
    <row r="31" spans="1:7" ht="12.75" customHeight="1" x14ac:dyDescent="0.2">
      <c r="A31" s="4">
        <f>C159</f>
        <v>594</v>
      </c>
      <c r="B31" s="4">
        <v>840</v>
      </c>
      <c r="C31" s="37">
        <v>26000</v>
      </c>
      <c r="D31" s="91" t="s">
        <v>145</v>
      </c>
      <c r="E31" s="89" t="s">
        <v>10</v>
      </c>
      <c r="F31" s="52" t="s">
        <v>74</v>
      </c>
      <c r="G31" s="37"/>
    </row>
    <row r="32" spans="1:7" ht="12.75" customHeight="1" x14ac:dyDescent="0.2">
      <c r="A32" s="4">
        <f>C163</f>
        <v>12300</v>
      </c>
      <c r="B32" s="4">
        <v>840</v>
      </c>
      <c r="C32" s="37">
        <v>26050</v>
      </c>
      <c r="D32" s="91" t="s">
        <v>145</v>
      </c>
      <c r="E32" s="89" t="s">
        <v>11</v>
      </c>
      <c r="F32" s="52" t="s">
        <v>79</v>
      </c>
      <c r="G32" s="37"/>
    </row>
    <row r="33" spans="1:7" ht="12.75" customHeight="1" x14ac:dyDescent="0.2">
      <c r="A33" s="4">
        <v>5</v>
      </c>
      <c r="B33" s="4">
        <v>840</v>
      </c>
      <c r="C33" s="37">
        <v>27000</v>
      </c>
      <c r="D33" s="4">
        <v>5</v>
      </c>
      <c r="E33" s="89" t="s">
        <v>75</v>
      </c>
      <c r="F33" s="52" t="s">
        <v>76</v>
      </c>
      <c r="G33" s="37"/>
    </row>
    <row r="34" spans="1:7" ht="12.75" customHeight="1" x14ac:dyDescent="0.2">
      <c r="A34" s="53"/>
      <c r="B34" s="4">
        <v>840</v>
      </c>
      <c r="C34" s="37">
        <v>28000</v>
      </c>
      <c r="D34" s="53" t="s">
        <v>78</v>
      </c>
      <c r="E34" s="89" t="s">
        <v>78</v>
      </c>
      <c r="F34" s="52" t="s">
        <v>80</v>
      </c>
      <c r="G34" s="37"/>
    </row>
    <row r="35" spans="1:7" ht="13.5" thickBot="1" x14ac:dyDescent="0.25">
      <c r="A35" s="38"/>
      <c r="B35" s="38" t="str">
        <f>IF(VOID!E22=0, "", VOID!E22)</f>
        <v/>
      </c>
      <c r="C35" s="39" t="str">
        <f>IF(VOID!F22=0, "", VOID!F22)</f>
        <v/>
      </c>
      <c r="D35" s="38" t="str">
        <f>IF(VOID!G22=0, "", VOID!G22)</f>
        <v/>
      </c>
      <c r="E35" s="90" t="str">
        <f>IF(VOID!H22=0, "", VOID!H22)</f>
        <v/>
      </c>
      <c r="F35" s="41" t="str">
        <f>IF(VOID!I22=0, "", VOID!I22)</f>
        <v/>
      </c>
      <c r="G35" s="39" t="str">
        <f>IF(VOID!J22=0, "", VOID!J22)</f>
        <v/>
      </c>
    </row>
    <row r="37" spans="1:7" x14ac:dyDescent="0.2">
      <c r="F37" s="2"/>
    </row>
    <row r="38" spans="1:7" x14ac:dyDescent="0.2">
      <c r="A38" s="56">
        <v>203</v>
      </c>
      <c r="B38" s="56">
        <v>35110</v>
      </c>
      <c r="C38" s="56">
        <f>ROUNDUP(C43/27,)</f>
        <v>1449</v>
      </c>
      <c r="D38" s="57" t="s">
        <v>6</v>
      </c>
      <c r="E38" s="56"/>
      <c r="F38" s="61" t="s">
        <v>63</v>
      </c>
    </row>
    <row r="39" spans="1:7" x14ac:dyDescent="0.2">
      <c r="A39" s="23"/>
      <c r="B39" s="23"/>
      <c r="C39" s="23"/>
      <c r="D39" s="58"/>
      <c r="E39" s="23"/>
      <c r="F39" s="62"/>
    </row>
    <row r="40" spans="1:7" ht="15" x14ac:dyDescent="0.25">
      <c r="C40" s="79">
        <v>13034.48</v>
      </c>
      <c r="D40" s="46" t="s">
        <v>11</v>
      </c>
      <c r="F40" s="45" t="s">
        <v>105</v>
      </c>
    </row>
    <row r="41" spans="1:7" ht="15" x14ac:dyDescent="0.25">
      <c r="A41" s="23"/>
      <c r="B41" s="23"/>
      <c r="C41" s="79">
        <v>3</v>
      </c>
      <c r="D41" s="46" t="s">
        <v>10</v>
      </c>
      <c r="F41" s="45" t="s">
        <v>89</v>
      </c>
    </row>
    <row r="42" spans="1:7" x14ac:dyDescent="0.2">
      <c r="A42" s="23"/>
      <c r="B42" s="23"/>
      <c r="C42"/>
      <c r="D42" s="46"/>
      <c r="F42" s="45"/>
    </row>
    <row r="43" spans="1:7" x14ac:dyDescent="0.2">
      <c r="A43" s="23"/>
      <c r="B43" s="23"/>
      <c r="C43" s="1">
        <f>C41*C40</f>
        <v>39103.440000000002</v>
      </c>
      <c r="D43" s="46" t="s">
        <v>90</v>
      </c>
      <c r="F43" s="45" t="s">
        <v>91</v>
      </c>
    </row>
    <row r="44" spans="1:7" x14ac:dyDescent="0.2">
      <c r="A44" s="23"/>
      <c r="B44" s="23"/>
      <c r="C44" s="23"/>
      <c r="D44" s="23"/>
      <c r="E44" s="23"/>
      <c r="F44" s="25"/>
    </row>
    <row r="45" spans="1:7" x14ac:dyDescent="0.2">
      <c r="A45" s="23"/>
      <c r="B45" s="23"/>
      <c r="C45" s="23"/>
      <c r="D45" s="23"/>
      <c r="E45" s="23"/>
      <c r="F45" s="25"/>
    </row>
    <row r="46" spans="1:7" x14ac:dyDescent="0.2">
      <c r="A46" s="56">
        <v>203</v>
      </c>
      <c r="B46" s="56">
        <v>35120</v>
      </c>
      <c r="C46" s="56">
        <f>ROUNDUP(C50/27,)</f>
        <v>483</v>
      </c>
      <c r="D46" s="57" t="s">
        <v>6</v>
      </c>
      <c r="E46" s="56"/>
      <c r="F46" s="61" t="s">
        <v>88</v>
      </c>
    </row>
    <row r="47" spans="1:7" x14ac:dyDescent="0.2">
      <c r="F47" s="2"/>
    </row>
    <row r="48" spans="1:7" ht="15" x14ac:dyDescent="0.25">
      <c r="C48" s="79">
        <v>13034.48</v>
      </c>
      <c r="D48" s="46" t="s">
        <v>11</v>
      </c>
      <c r="F48" s="45" t="s">
        <v>101</v>
      </c>
    </row>
    <row r="49" spans="1:6" ht="15" x14ac:dyDescent="0.25">
      <c r="C49" s="79">
        <v>1</v>
      </c>
      <c r="D49" s="46" t="s">
        <v>10</v>
      </c>
      <c r="F49" s="45" t="s">
        <v>89</v>
      </c>
    </row>
    <row r="50" spans="1:6" x14ac:dyDescent="0.2">
      <c r="C50" s="1">
        <f>C49*C48</f>
        <v>13034.48</v>
      </c>
      <c r="D50" s="46" t="s">
        <v>90</v>
      </c>
      <c r="F50" s="45" t="s">
        <v>91</v>
      </c>
    </row>
    <row r="51" spans="1:6" x14ac:dyDescent="0.2">
      <c r="D51" s="46"/>
      <c r="F51" s="45"/>
    </row>
    <row r="52" spans="1:6" x14ac:dyDescent="0.2">
      <c r="A52" s="66" t="s">
        <v>7</v>
      </c>
      <c r="B52" s="64">
        <v>20365000</v>
      </c>
      <c r="C52" s="64">
        <f>C54</f>
        <v>2</v>
      </c>
      <c r="D52" s="60" t="s">
        <v>37</v>
      </c>
      <c r="E52" s="65"/>
      <c r="F52" s="55" t="s">
        <v>65</v>
      </c>
    </row>
    <row r="53" spans="1:6" x14ac:dyDescent="0.2">
      <c r="D53" s="46"/>
      <c r="F53" s="45"/>
    </row>
    <row r="54" spans="1:6" ht="15" x14ac:dyDescent="0.25">
      <c r="C54" s="79">
        <v>2</v>
      </c>
      <c r="D54" s="46" t="s">
        <v>37</v>
      </c>
      <c r="F54" s="45" t="s">
        <v>112</v>
      </c>
    </row>
    <row r="55" spans="1:6" x14ac:dyDescent="0.2">
      <c r="D55" s="46"/>
      <c r="F55" s="45"/>
    </row>
    <row r="56" spans="1:6" x14ac:dyDescent="0.2">
      <c r="A56" s="64">
        <v>203</v>
      </c>
      <c r="B56" s="64">
        <v>98000</v>
      </c>
      <c r="C56" s="64">
        <f>ROUNDUP(C64/27,)</f>
        <v>4939</v>
      </c>
      <c r="D56" s="60" t="s">
        <v>6</v>
      </c>
      <c r="E56" s="65"/>
      <c r="F56" s="55" t="s">
        <v>83</v>
      </c>
    </row>
    <row r="57" spans="1:6" x14ac:dyDescent="0.2">
      <c r="D57" s="46"/>
      <c r="F57" s="45"/>
    </row>
    <row r="58" spans="1:6" ht="15" x14ac:dyDescent="0.25">
      <c r="B58" s="95"/>
      <c r="C58" s="94">
        <v>1969</v>
      </c>
      <c r="D58" s="46" t="s">
        <v>11</v>
      </c>
      <c r="F58" s="45" t="s">
        <v>125</v>
      </c>
    </row>
    <row r="59" spans="1:6" ht="15" x14ac:dyDescent="0.25">
      <c r="B59" s="95"/>
      <c r="C59" s="94">
        <v>130</v>
      </c>
      <c r="D59" s="46" t="s">
        <v>10</v>
      </c>
      <c r="F59" s="45" t="s">
        <v>147</v>
      </c>
    </row>
    <row r="60" spans="1:6" ht="15" x14ac:dyDescent="0.25">
      <c r="C60" s="94"/>
      <c r="D60" s="46"/>
      <c r="F60" s="45"/>
    </row>
    <row r="61" spans="1:6" ht="15" x14ac:dyDescent="0.25">
      <c r="C61" s="79">
        <v>4289.1899999999996</v>
      </c>
      <c r="D61" s="46" t="s">
        <v>11</v>
      </c>
      <c r="F61" s="45" t="s">
        <v>148</v>
      </c>
    </row>
    <row r="62" spans="1:6" ht="15" x14ac:dyDescent="0.25">
      <c r="C62" s="79">
        <f>(28.31+33.86)/2</f>
        <v>31.085000000000001</v>
      </c>
      <c r="D62" s="46" t="s">
        <v>10</v>
      </c>
      <c r="F62" s="45" t="s">
        <v>149</v>
      </c>
    </row>
    <row r="63" spans="1:6" x14ac:dyDescent="0.2">
      <c r="D63" s="46"/>
      <c r="F63" s="45"/>
    </row>
    <row r="64" spans="1:6" x14ac:dyDescent="0.2">
      <c r="C64" s="1">
        <f>C61*C62</f>
        <v>133329.47115</v>
      </c>
      <c r="D64" s="46" t="s">
        <v>90</v>
      </c>
      <c r="F64" s="45" t="s">
        <v>114</v>
      </c>
    </row>
    <row r="65" spans="1:6" x14ac:dyDescent="0.2">
      <c r="D65" s="46"/>
      <c r="F65" s="45"/>
    </row>
    <row r="66" spans="1:6" x14ac:dyDescent="0.2">
      <c r="A66" s="64">
        <v>203</v>
      </c>
      <c r="B66" s="64">
        <v>98000</v>
      </c>
      <c r="C66" s="64">
        <f>ROUNDUP(C82/27,)</f>
        <v>10348</v>
      </c>
      <c r="D66" s="60" t="s">
        <v>6</v>
      </c>
      <c r="E66" s="65"/>
      <c r="F66" s="55" t="s">
        <v>115</v>
      </c>
    </row>
    <row r="67" spans="1:6" x14ac:dyDescent="0.2">
      <c r="D67" s="46"/>
      <c r="F67" s="45"/>
    </row>
    <row r="68" spans="1:6" ht="15" x14ac:dyDescent="0.25">
      <c r="B68" s="95"/>
      <c r="C68" s="83">
        <v>3621.39</v>
      </c>
      <c r="D68" s="46" t="s">
        <v>11</v>
      </c>
      <c r="F68" s="45" t="s">
        <v>136</v>
      </c>
    </row>
    <row r="69" spans="1:6" ht="15" x14ac:dyDescent="0.25">
      <c r="B69" s="95"/>
      <c r="C69" s="83">
        <v>50</v>
      </c>
      <c r="D69" s="46" t="s">
        <v>10</v>
      </c>
      <c r="F69" s="45" t="s">
        <v>137</v>
      </c>
    </row>
    <row r="70" spans="1:6" ht="15" x14ac:dyDescent="0.25">
      <c r="B70" s="95"/>
      <c r="C70" s="83">
        <v>540</v>
      </c>
      <c r="D70" s="46" t="s">
        <v>11</v>
      </c>
      <c r="F70" s="45" t="s">
        <v>129</v>
      </c>
    </row>
    <row r="71" spans="1:6" ht="15" x14ac:dyDescent="0.25">
      <c r="B71" s="95"/>
      <c r="C71" s="83">
        <f>C59</f>
        <v>130</v>
      </c>
      <c r="D71" s="46" t="s">
        <v>10</v>
      </c>
      <c r="F71" s="45" t="s">
        <v>130</v>
      </c>
    </row>
    <row r="72" spans="1:6" ht="15" x14ac:dyDescent="0.25">
      <c r="B72" s="95"/>
      <c r="C72" s="83">
        <v>1887.44</v>
      </c>
      <c r="D72" s="46" t="s">
        <v>11</v>
      </c>
      <c r="F72" s="45" t="s">
        <v>128</v>
      </c>
    </row>
    <row r="73" spans="1:6" ht="15" x14ac:dyDescent="0.25">
      <c r="B73" s="95"/>
      <c r="C73" s="83">
        <v>60</v>
      </c>
      <c r="D73" s="46" t="s">
        <v>10</v>
      </c>
      <c r="F73" s="45" t="s">
        <v>127</v>
      </c>
    </row>
    <row r="74" spans="1:6" ht="15" x14ac:dyDescent="0.25">
      <c r="C74" s="83"/>
      <c r="D74" s="46"/>
      <c r="F74" s="45"/>
    </row>
    <row r="75" spans="1:6" ht="15" x14ac:dyDescent="0.25">
      <c r="C75" s="80">
        <v>3621.39</v>
      </c>
      <c r="D75" s="46" t="s">
        <v>11</v>
      </c>
      <c r="F75" s="45" t="s">
        <v>136</v>
      </c>
    </row>
    <row r="76" spans="1:6" ht="15" x14ac:dyDescent="0.25">
      <c r="C76" s="80">
        <v>50</v>
      </c>
      <c r="D76" s="46" t="s">
        <v>10</v>
      </c>
      <c r="F76" s="45" t="s">
        <v>137</v>
      </c>
    </row>
    <row r="77" spans="1:6" ht="15" x14ac:dyDescent="0.25">
      <c r="C77" s="80">
        <f>C61</f>
        <v>4289.1899999999996</v>
      </c>
      <c r="D77" s="46" t="s">
        <v>11</v>
      </c>
      <c r="F77" s="45" t="s">
        <v>151</v>
      </c>
    </row>
    <row r="78" spans="1:6" ht="15" x14ac:dyDescent="0.25">
      <c r="C78" s="80">
        <v>11</v>
      </c>
      <c r="D78" s="46" t="s">
        <v>10</v>
      </c>
      <c r="F78" s="45" t="s">
        <v>150</v>
      </c>
    </row>
    <row r="79" spans="1:6" ht="15" x14ac:dyDescent="0.25">
      <c r="C79" s="80">
        <v>1450.5284999999999</v>
      </c>
      <c r="D79" s="46" t="s">
        <v>11</v>
      </c>
      <c r="F79" s="45" t="s">
        <v>128</v>
      </c>
    </row>
    <row r="80" spans="1:6" ht="15" x14ac:dyDescent="0.25">
      <c r="C80" s="80">
        <f>(33.22+37.28)/2</f>
        <v>35.25</v>
      </c>
      <c r="D80" s="46" t="s">
        <v>10</v>
      </c>
      <c r="F80" s="45" t="s">
        <v>152</v>
      </c>
    </row>
    <row r="81" spans="1:6" x14ac:dyDescent="0.2">
      <c r="C81" s="8"/>
      <c r="D81" s="46"/>
      <c r="F81" s="45"/>
    </row>
    <row r="82" spans="1:6" x14ac:dyDescent="0.2">
      <c r="C82" s="8">
        <f>C75*C76+C77*C78+C79*C80</f>
        <v>279381.71962499997</v>
      </c>
      <c r="D82" s="46" t="s">
        <v>90</v>
      </c>
      <c r="F82" s="45" t="s">
        <v>116</v>
      </c>
    </row>
    <row r="83" spans="1:6" x14ac:dyDescent="0.2">
      <c r="F83" s="2"/>
    </row>
    <row r="84" spans="1:6" x14ac:dyDescent="0.2">
      <c r="A84" s="56">
        <v>511</v>
      </c>
      <c r="B84" s="56">
        <v>71200</v>
      </c>
      <c r="C84" s="56">
        <f>C86</f>
        <v>12300</v>
      </c>
      <c r="D84" s="57" t="s">
        <v>11</v>
      </c>
      <c r="E84" s="56"/>
      <c r="F84" s="61" t="s">
        <v>85</v>
      </c>
    </row>
    <row r="85" spans="1:6" x14ac:dyDescent="0.2">
      <c r="F85" s="2"/>
    </row>
    <row r="86" spans="1:6" ht="15" x14ac:dyDescent="0.25">
      <c r="C86" s="92">
        <v>12300</v>
      </c>
      <c r="D86" s="59" t="s">
        <v>11</v>
      </c>
      <c r="F86" s="45" t="s">
        <v>146</v>
      </c>
    </row>
    <row r="87" spans="1:6" x14ac:dyDescent="0.2">
      <c r="F87" s="2"/>
    </row>
    <row r="88" spans="1:6" x14ac:dyDescent="0.2">
      <c r="A88" s="56">
        <v>511</v>
      </c>
      <c r="B88" s="56">
        <v>81100</v>
      </c>
      <c r="C88" s="56">
        <f>ROUNDUP(C90,)</f>
        <v>520</v>
      </c>
      <c r="D88" s="56" t="s">
        <v>10</v>
      </c>
      <c r="E88" s="56"/>
      <c r="F88" s="55" t="s">
        <v>86</v>
      </c>
    </row>
    <row r="89" spans="1:6" x14ac:dyDescent="0.2">
      <c r="F89" s="2"/>
    </row>
    <row r="90" spans="1:6" ht="15" x14ac:dyDescent="0.25">
      <c r="C90" s="79">
        <v>520</v>
      </c>
      <c r="D90" s="1" t="s">
        <v>10</v>
      </c>
      <c r="F90" s="2" t="s">
        <v>106</v>
      </c>
    </row>
    <row r="91" spans="1:6" x14ac:dyDescent="0.2">
      <c r="F91" s="2"/>
    </row>
    <row r="92" spans="1:6" x14ac:dyDescent="0.2">
      <c r="A92" s="56">
        <v>512</v>
      </c>
      <c r="B92" s="56">
        <v>10001</v>
      </c>
      <c r="C92" s="56">
        <f>ROUNDUP(C103/9,)</f>
        <v>2327</v>
      </c>
      <c r="D92" s="56" t="s">
        <v>9</v>
      </c>
      <c r="E92" s="56"/>
      <c r="F92" s="55" t="s">
        <v>81</v>
      </c>
    </row>
    <row r="93" spans="1:6" x14ac:dyDescent="0.2">
      <c r="F93" s="2"/>
    </row>
    <row r="94" spans="1:6" x14ac:dyDescent="0.2">
      <c r="C94" s="67">
        <v>18863.060000000001</v>
      </c>
      <c r="D94" s="67" t="s">
        <v>11</v>
      </c>
      <c r="E94" s="67"/>
      <c r="F94" s="68" t="s">
        <v>93</v>
      </c>
    </row>
    <row r="95" spans="1:6" x14ac:dyDescent="0.2">
      <c r="C95" s="67"/>
      <c r="D95" s="67"/>
      <c r="E95" s="67"/>
      <c r="F95" s="68"/>
    </row>
    <row r="96" spans="1:6" ht="15" x14ac:dyDescent="0.25">
      <c r="C96" s="69">
        <v>2</v>
      </c>
      <c r="D96" s="67" t="s">
        <v>10</v>
      </c>
      <c r="E96" s="67"/>
      <c r="F96" s="68" t="s">
        <v>94</v>
      </c>
    </row>
    <row r="97" spans="1:6" ht="15" x14ac:dyDescent="0.25">
      <c r="C97" s="69">
        <v>1</v>
      </c>
      <c r="D97" s="67" t="s">
        <v>10</v>
      </c>
      <c r="E97" s="67"/>
      <c r="F97" s="68" t="s">
        <v>95</v>
      </c>
    </row>
    <row r="98" spans="1:6" ht="15" x14ac:dyDescent="0.25">
      <c r="C98" s="69">
        <v>0.5</v>
      </c>
      <c r="D98" s="67" t="s">
        <v>10</v>
      </c>
      <c r="E98" s="67"/>
      <c r="F98" s="68" t="s">
        <v>96</v>
      </c>
    </row>
    <row r="99" spans="1:6" ht="15" x14ac:dyDescent="0.25">
      <c r="C99" s="69">
        <v>593.12</v>
      </c>
      <c r="D99" s="67" t="s">
        <v>10</v>
      </c>
      <c r="E99" s="67"/>
      <c r="F99" s="68" t="s">
        <v>100</v>
      </c>
    </row>
    <row r="100" spans="1:6" x14ac:dyDescent="0.2">
      <c r="C100" s="67"/>
      <c r="D100" s="67"/>
      <c r="E100" s="67"/>
      <c r="F100" s="68"/>
    </row>
    <row r="101" spans="1:6" x14ac:dyDescent="0.2">
      <c r="C101" s="67">
        <f>(C96+C97+C98)*C99</f>
        <v>2075.92</v>
      </c>
      <c r="D101" s="67" t="s">
        <v>11</v>
      </c>
      <c r="E101" s="67"/>
      <c r="F101" s="68" t="s">
        <v>98</v>
      </c>
    </row>
    <row r="102" spans="1:6" x14ac:dyDescent="0.2">
      <c r="C102" s="67"/>
      <c r="D102" s="67"/>
      <c r="E102" s="67"/>
      <c r="F102" s="68"/>
    </row>
    <row r="103" spans="1:6" x14ac:dyDescent="0.2">
      <c r="C103" s="67">
        <f>C94+C101</f>
        <v>20938.980000000003</v>
      </c>
      <c r="D103" s="67" t="s">
        <v>11</v>
      </c>
      <c r="E103" s="67"/>
      <c r="F103" s="68" t="s">
        <v>99</v>
      </c>
    </row>
    <row r="104" spans="1:6" x14ac:dyDescent="0.2">
      <c r="F104" s="2"/>
    </row>
    <row r="105" spans="1:6" x14ac:dyDescent="0.2">
      <c r="A105" s="56">
        <v>512</v>
      </c>
      <c r="B105" s="56">
        <v>10100</v>
      </c>
      <c r="C105" s="56">
        <f>ROUNDUP(C116/9,)</f>
        <v>2289</v>
      </c>
      <c r="D105" s="56" t="s">
        <v>9</v>
      </c>
      <c r="E105" s="56"/>
      <c r="F105" s="55" t="s">
        <v>82</v>
      </c>
    </row>
    <row r="106" spans="1:6" x14ac:dyDescent="0.2">
      <c r="F106" s="2"/>
    </row>
    <row r="107" spans="1:6" x14ac:dyDescent="0.2">
      <c r="C107" s="1">
        <v>18863.060000000001</v>
      </c>
      <c r="D107" s="1" t="s">
        <v>11</v>
      </c>
      <c r="F107" s="2" t="s">
        <v>93</v>
      </c>
    </row>
    <row r="108" spans="1:6" x14ac:dyDescent="0.2">
      <c r="F108" s="2"/>
    </row>
    <row r="109" spans="1:6" ht="15" x14ac:dyDescent="0.25">
      <c r="C109" s="79">
        <v>2</v>
      </c>
      <c r="D109" s="1" t="s">
        <v>10</v>
      </c>
      <c r="F109" s="2" t="s">
        <v>94</v>
      </c>
    </row>
    <row r="110" spans="1:6" ht="15" x14ac:dyDescent="0.25">
      <c r="C110" s="79">
        <v>0.83</v>
      </c>
      <c r="D110" s="1" t="s">
        <v>10</v>
      </c>
      <c r="F110" s="2" t="s">
        <v>95</v>
      </c>
    </row>
    <row r="111" spans="1:6" ht="15" x14ac:dyDescent="0.25">
      <c r="C111" s="79">
        <v>0.5</v>
      </c>
      <c r="D111" s="1" t="s">
        <v>10</v>
      </c>
      <c r="F111" s="2" t="s">
        <v>96</v>
      </c>
    </row>
    <row r="112" spans="1:6" ht="15" x14ac:dyDescent="0.25">
      <c r="C112" s="79">
        <v>520</v>
      </c>
      <c r="D112" s="1" t="s">
        <v>10</v>
      </c>
      <c r="F112" s="2" t="s">
        <v>97</v>
      </c>
    </row>
    <row r="113" spans="1:6" x14ac:dyDescent="0.2">
      <c r="F113" s="2"/>
    </row>
    <row r="114" spans="1:6" x14ac:dyDescent="0.2">
      <c r="C114" s="1">
        <f>(C109+C110+C111)*C112</f>
        <v>1731.6000000000001</v>
      </c>
      <c r="D114" s="1" t="s">
        <v>11</v>
      </c>
      <c r="F114" s="2" t="s">
        <v>98</v>
      </c>
    </row>
    <row r="115" spans="1:6" x14ac:dyDescent="0.2">
      <c r="F115" s="2"/>
    </row>
    <row r="116" spans="1:6" x14ac:dyDescent="0.2">
      <c r="C116" s="1">
        <f>C107+C114</f>
        <v>20594.66</v>
      </c>
      <c r="D116" s="1" t="s">
        <v>11</v>
      </c>
      <c r="F116" s="2" t="s">
        <v>99</v>
      </c>
    </row>
    <row r="117" spans="1:6" x14ac:dyDescent="0.2">
      <c r="F117" s="2"/>
    </row>
    <row r="118" spans="1:6" x14ac:dyDescent="0.2">
      <c r="A118" s="56">
        <v>840</v>
      </c>
      <c r="B118" s="56">
        <v>20001</v>
      </c>
      <c r="C118" s="56">
        <f>ROUNDUP(C120,)</f>
        <v>13340</v>
      </c>
      <c r="D118" s="56" t="s">
        <v>11</v>
      </c>
      <c r="E118" s="56"/>
      <c r="F118" s="55" t="s">
        <v>67</v>
      </c>
    </row>
    <row r="119" spans="1:6" x14ac:dyDescent="0.2">
      <c r="F119" s="2"/>
    </row>
    <row r="120" spans="1:6" ht="15" x14ac:dyDescent="0.25">
      <c r="C120" s="79">
        <f>12300+C109*C112</f>
        <v>13340</v>
      </c>
      <c r="D120" s="59" t="s">
        <v>11</v>
      </c>
      <c r="F120" s="45" t="s">
        <v>107</v>
      </c>
    </row>
    <row r="121" spans="1:6" x14ac:dyDescent="0.2">
      <c r="D121" s="46"/>
      <c r="F121" s="45"/>
    </row>
    <row r="122" spans="1:6" x14ac:dyDescent="0.2">
      <c r="A122" s="56">
        <v>840</v>
      </c>
      <c r="B122" s="56">
        <v>21000</v>
      </c>
      <c r="C122" s="56">
        <f>ROUNDUP(C130/27,)</f>
        <v>2324</v>
      </c>
      <c r="D122" s="56" t="s">
        <v>6</v>
      </c>
      <c r="E122" s="56"/>
      <c r="F122" s="63" t="s">
        <v>68</v>
      </c>
    </row>
    <row r="123" spans="1:6" x14ac:dyDescent="0.2">
      <c r="F123" s="2"/>
    </row>
    <row r="124" spans="1:6" ht="15" x14ac:dyDescent="0.25">
      <c r="C124" s="80">
        <v>2503</v>
      </c>
      <c r="D124" s="1" t="s">
        <v>11</v>
      </c>
      <c r="F124" s="45" t="s">
        <v>118</v>
      </c>
    </row>
    <row r="125" spans="1:6" ht="15" x14ac:dyDescent="0.25">
      <c r="C125" s="80">
        <v>520</v>
      </c>
      <c r="D125" s="46" t="s">
        <v>10</v>
      </c>
      <c r="F125" s="45" t="s">
        <v>119</v>
      </c>
    </row>
    <row r="126" spans="1:6" ht="15" x14ac:dyDescent="0.25">
      <c r="C126" s="83">
        <f>C124/C125</f>
        <v>4.8134615384615387</v>
      </c>
      <c r="D126" s="1" t="s">
        <v>10</v>
      </c>
      <c r="F126" s="45" t="s">
        <v>121</v>
      </c>
    </row>
    <row r="127" spans="1:6" x14ac:dyDescent="0.2">
      <c r="C127"/>
      <c r="F127" s="45"/>
    </row>
    <row r="128" spans="1:6" ht="15" x14ac:dyDescent="0.25">
      <c r="C128" s="80">
        <v>13034.48</v>
      </c>
      <c r="D128" s="46" t="s">
        <v>11</v>
      </c>
      <c r="F128" s="45" t="s">
        <v>113</v>
      </c>
    </row>
    <row r="129" spans="1:6" x14ac:dyDescent="0.2">
      <c r="C129"/>
      <c r="F129" s="45"/>
    </row>
    <row r="130" spans="1:6" x14ac:dyDescent="0.2">
      <c r="C130" s="81">
        <f>C128*C126</f>
        <v>62740.968153846152</v>
      </c>
      <c r="D130" s="1" t="s">
        <v>90</v>
      </c>
      <c r="F130" s="45" t="s">
        <v>108</v>
      </c>
    </row>
    <row r="131" spans="1:6" x14ac:dyDescent="0.2">
      <c r="F131" s="2"/>
    </row>
    <row r="132" spans="1:6" x14ac:dyDescent="0.2">
      <c r="A132" s="56">
        <v>840</v>
      </c>
      <c r="B132" s="56">
        <v>22000</v>
      </c>
      <c r="C132" s="56">
        <f>ROUNDUP(C134/9,)</f>
        <v>0</v>
      </c>
      <c r="D132" s="56" t="s">
        <v>9</v>
      </c>
      <c r="E132" s="56"/>
      <c r="F132" s="63" t="s">
        <v>69</v>
      </c>
    </row>
    <row r="133" spans="1:6" x14ac:dyDescent="0.2">
      <c r="F133" s="2"/>
    </row>
    <row r="134" spans="1:6" x14ac:dyDescent="0.2">
      <c r="C134" s="1">
        <v>0</v>
      </c>
      <c r="D134" s="1" t="s">
        <v>11</v>
      </c>
      <c r="F134" s="45" t="s">
        <v>109</v>
      </c>
    </row>
    <row r="135" spans="1:6" x14ac:dyDescent="0.2">
      <c r="F135" s="2"/>
    </row>
    <row r="136" spans="1:6" x14ac:dyDescent="0.2">
      <c r="F136" s="2"/>
    </row>
    <row r="137" spans="1:6" x14ac:dyDescent="0.2">
      <c r="A137" s="56">
        <v>840</v>
      </c>
      <c r="B137" s="56">
        <v>23000</v>
      </c>
      <c r="C137" s="56">
        <f>ROUNDUP(C146/27,)</f>
        <v>15625</v>
      </c>
      <c r="D137" s="57" t="s">
        <v>6</v>
      </c>
      <c r="E137" s="56"/>
      <c r="F137" s="61" t="s">
        <v>70</v>
      </c>
    </row>
    <row r="138" spans="1:6" x14ac:dyDescent="0.2">
      <c r="F138" s="2"/>
    </row>
    <row r="139" spans="1:6" x14ac:dyDescent="0.2">
      <c r="F139" s="2"/>
    </row>
    <row r="140" spans="1:6" ht="15" x14ac:dyDescent="0.25">
      <c r="C140" s="79">
        <v>16830</v>
      </c>
      <c r="D140" s="46" t="s">
        <v>11</v>
      </c>
      <c r="F140" s="45" t="s">
        <v>120</v>
      </c>
    </row>
    <row r="141" spans="1:6" x14ac:dyDescent="0.2">
      <c r="C141"/>
      <c r="D141" s="46"/>
      <c r="F141" s="45"/>
    </row>
    <row r="142" spans="1:6" ht="15" x14ac:dyDescent="0.25">
      <c r="C142" s="79">
        <v>13034</v>
      </c>
      <c r="D142" s="46"/>
      <c r="F142" s="45" t="s">
        <v>113</v>
      </c>
    </row>
    <row r="143" spans="1:6" ht="15" x14ac:dyDescent="0.25">
      <c r="C143" s="79">
        <v>520</v>
      </c>
      <c r="D143" s="46" t="s">
        <v>10</v>
      </c>
      <c r="F143" s="45" t="s">
        <v>117</v>
      </c>
    </row>
    <row r="144" spans="1:6" x14ac:dyDescent="0.2">
      <c r="C144" s="8">
        <f>C142/C143</f>
        <v>25.065384615384616</v>
      </c>
      <c r="D144" s="46" t="s">
        <v>90</v>
      </c>
      <c r="F144" s="45" t="s">
        <v>123</v>
      </c>
    </row>
    <row r="145" spans="1:6" x14ac:dyDescent="0.2">
      <c r="C145"/>
      <c r="D145" s="46"/>
      <c r="F145" s="45"/>
    </row>
    <row r="146" spans="1:6" x14ac:dyDescent="0.2">
      <c r="C146" s="8">
        <f>C144*C140</f>
        <v>421850.42307692306</v>
      </c>
      <c r="D146" s="46" t="s">
        <v>90</v>
      </c>
      <c r="F146" s="45" t="s">
        <v>92</v>
      </c>
    </row>
    <row r="147" spans="1:6" x14ac:dyDescent="0.2">
      <c r="F147" s="2"/>
    </row>
    <row r="148" spans="1:6" x14ac:dyDescent="0.2">
      <c r="A148" s="56">
        <v>840</v>
      </c>
      <c r="B148" s="56">
        <v>25010</v>
      </c>
      <c r="C148" s="56">
        <f>ROUNDUP(C153,)</f>
        <v>791</v>
      </c>
      <c r="D148" s="56" t="s">
        <v>10</v>
      </c>
      <c r="E148" s="56"/>
      <c r="F148" s="55" t="s">
        <v>72</v>
      </c>
    </row>
    <row r="149" spans="1:6" x14ac:dyDescent="0.2">
      <c r="F149" s="2"/>
    </row>
    <row r="150" spans="1:6" ht="15" x14ac:dyDescent="0.25">
      <c r="C150" s="79">
        <v>766</v>
      </c>
      <c r="D150" s="1" t="s">
        <v>10</v>
      </c>
      <c r="F150" s="45" t="s">
        <v>110</v>
      </c>
    </row>
    <row r="151" spans="1:6" ht="15" x14ac:dyDescent="0.25">
      <c r="C151" s="79">
        <v>25</v>
      </c>
      <c r="D151" s="46" t="s">
        <v>10</v>
      </c>
      <c r="F151" s="45" t="s">
        <v>122</v>
      </c>
    </row>
    <row r="152" spans="1:6" x14ac:dyDescent="0.2">
      <c r="C152" s="82"/>
      <c r="D152" s="46"/>
      <c r="F152" s="45"/>
    </row>
    <row r="153" spans="1:6" x14ac:dyDescent="0.2">
      <c r="C153" s="23">
        <f>C151+C150</f>
        <v>791</v>
      </c>
      <c r="D153" s="46" t="s">
        <v>10</v>
      </c>
      <c r="F153" s="45" t="s">
        <v>111</v>
      </c>
    </row>
    <row r="154" spans="1:6" x14ac:dyDescent="0.2">
      <c r="F154" s="2"/>
    </row>
    <row r="155" spans="1:6" x14ac:dyDescent="0.2">
      <c r="A155" s="56">
        <v>840</v>
      </c>
      <c r="B155" s="56">
        <v>25020</v>
      </c>
      <c r="C155" s="56">
        <f>C157</f>
        <v>10</v>
      </c>
      <c r="D155" s="56" t="s">
        <v>10</v>
      </c>
      <c r="E155" s="56"/>
      <c r="F155" s="55" t="s">
        <v>73</v>
      </c>
    </row>
    <row r="156" spans="1:6" x14ac:dyDescent="0.2">
      <c r="F156" s="2"/>
    </row>
    <row r="157" spans="1:6" x14ac:dyDescent="0.2">
      <c r="C157" s="1">
        <v>10</v>
      </c>
      <c r="D157" s="1" t="s">
        <v>10</v>
      </c>
      <c r="F157" s="45" t="s">
        <v>104</v>
      </c>
    </row>
    <row r="158" spans="1:6" x14ac:dyDescent="0.2">
      <c r="F158" s="2"/>
    </row>
    <row r="159" spans="1:6" x14ac:dyDescent="0.2">
      <c r="A159" s="64">
        <v>840</v>
      </c>
      <c r="B159" s="64">
        <v>26000</v>
      </c>
      <c r="C159" s="64">
        <f>ROUNDUP(C161,)</f>
        <v>594</v>
      </c>
      <c r="D159" s="60" t="s">
        <v>10</v>
      </c>
      <c r="E159" s="65"/>
      <c r="F159" s="55" t="s">
        <v>74</v>
      </c>
    </row>
    <row r="160" spans="1:6" x14ac:dyDescent="0.2">
      <c r="F160" s="2"/>
    </row>
    <row r="161" spans="1:6" ht="15" x14ac:dyDescent="0.25">
      <c r="C161" s="79">
        <v>593.12</v>
      </c>
      <c r="D161" s="1" t="s">
        <v>10</v>
      </c>
      <c r="F161" s="45" t="s">
        <v>102</v>
      </c>
    </row>
    <row r="162" spans="1:6" x14ac:dyDescent="0.2">
      <c r="F162" s="2"/>
    </row>
    <row r="163" spans="1:6" x14ac:dyDescent="0.2">
      <c r="A163" s="64">
        <v>840</v>
      </c>
      <c r="B163" s="64">
        <v>26050</v>
      </c>
      <c r="C163" s="64">
        <f>ROUNDUP(C165,)</f>
        <v>12300</v>
      </c>
      <c r="D163" s="60" t="s">
        <v>11</v>
      </c>
      <c r="E163" s="65"/>
      <c r="F163" s="55" t="s">
        <v>79</v>
      </c>
    </row>
    <row r="164" spans="1:6" x14ac:dyDescent="0.2">
      <c r="F164" s="2"/>
    </row>
    <row r="165" spans="1:6" ht="15" x14ac:dyDescent="0.25">
      <c r="C165" s="79">
        <v>12300</v>
      </c>
      <c r="D165" s="46" t="s">
        <v>11</v>
      </c>
      <c r="F165" s="45" t="s">
        <v>103</v>
      </c>
    </row>
    <row r="166" spans="1:6" x14ac:dyDescent="0.2">
      <c r="F166" s="2"/>
    </row>
    <row r="167" spans="1:6" x14ac:dyDescent="0.2">
      <c r="A167" s="64">
        <v>511</v>
      </c>
      <c r="B167" s="64">
        <v>53012</v>
      </c>
      <c r="C167" s="64">
        <f>ROUNDUP(C172/27,0)</f>
        <v>180</v>
      </c>
      <c r="D167" s="60" t="s">
        <v>131</v>
      </c>
      <c r="E167" s="65"/>
      <c r="F167" s="55" t="s">
        <v>132</v>
      </c>
    </row>
    <row r="168" spans="1:6" x14ac:dyDescent="0.2">
      <c r="F168" s="2"/>
    </row>
    <row r="169" spans="1:6" ht="15" x14ac:dyDescent="0.25">
      <c r="C169" s="79">
        <v>0.5</v>
      </c>
      <c r="D169" s="46" t="s">
        <v>10</v>
      </c>
      <c r="F169" s="45" t="s">
        <v>133</v>
      </c>
    </row>
    <row r="170" spans="1:6" x14ac:dyDescent="0.2">
      <c r="C170" s="82">
        <v>9708</v>
      </c>
      <c r="D170" s="46" t="s">
        <v>134</v>
      </c>
      <c r="F170" s="45" t="s">
        <v>135</v>
      </c>
    </row>
    <row r="172" spans="1:6" x14ac:dyDescent="0.2">
      <c r="C172" s="1">
        <f>C169*C170</f>
        <v>4854</v>
      </c>
      <c r="D172" s="46" t="s">
        <v>126</v>
      </c>
      <c r="F172" s="45" t="s">
        <v>91</v>
      </c>
    </row>
    <row r="174" spans="1:6" x14ac:dyDescent="0.2">
      <c r="A174" s="64">
        <v>511</v>
      </c>
      <c r="B174" s="64">
        <v>53012</v>
      </c>
      <c r="C174" s="64">
        <f>ROUNDUP(C179/27,0)</f>
        <v>194</v>
      </c>
      <c r="D174" s="60" t="s">
        <v>131</v>
      </c>
      <c r="E174" s="65"/>
      <c r="F174" s="55" t="s">
        <v>142</v>
      </c>
    </row>
    <row r="175" spans="1:6" x14ac:dyDescent="0.2">
      <c r="F175" s="2"/>
    </row>
    <row r="176" spans="1:6" ht="15" x14ac:dyDescent="0.25">
      <c r="C176" s="79">
        <v>363.32</v>
      </c>
      <c r="D176" s="46" t="s">
        <v>10</v>
      </c>
      <c r="F176" s="45" t="s">
        <v>138</v>
      </c>
    </row>
    <row r="177" spans="1:6" x14ac:dyDescent="0.2">
      <c r="C177" s="82">
        <v>14.406599999999999</v>
      </c>
      <c r="D177" s="46" t="s">
        <v>134</v>
      </c>
      <c r="F177" s="45" t="s">
        <v>139</v>
      </c>
    </row>
    <row r="179" spans="1:6" x14ac:dyDescent="0.2">
      <c r="C179" s="11">
        <f>C176*C177</f>
        <v>5234.2059119999994</v>
      </c>
      <c r="D179" s="46" t="s">
        <v>126</v>
      </c>
      <c r="F179" s="45" t="s">
        <v>91</v>
      </c>
    </row>
    <row r="181" spans="1:6" x14ac:dyDescent="0.2">
      <c r="A181" s="64">
        <v>209</v>
      </c>
      <c r="B181" s="64">
        <v>20000</v>
      </c>
      <c r="C181" s="64">
        <f>C183</f>
        <v>29318</v>
      </c>
      <c r="D181" s="60" t="s">
        <v>140</v>
      </c>
      <c r="E181" s="65"/>
      <c r="F181" s="55" t="s">
        <v>17</v>
      </c>
    </row>
    <row r="182" spans="1:6" x14ac:dyDescent="0.2">
      <c r="F182" s="2"/>
    </row>
    <row r="183" spans="1:6" ht="15" x14ac:dyDescent="0.25">
      <c r="C183" s="79">
        <v>29318</v>
      </c>
      <c r="D183" s="46" t="s">
        <v>140</v>
      </c>
      <c r="F183" s="45" t="s">
        <v>141</v>
      </c>
    </row>
  </sheetData>
  <mergeCells count="8">
    <mergeCell ref="G1:G4"/>
    <mergeCell ref="A3:A4"/>
    <mergeCell ref="B3:B4"/>
    <mergeCell ref="C3:C4"/>
    <mergeCell ref="D3:D4"/>
    <mergeCell ref="E3:E4"/>
    <mergeCell ref="F3:F4"/>
    <mergeCell ref="B1:F2"/>
  </mergeCells>
  <pageMargins left="0.75" right="0.75" top="1" bottom="1" header="0.5" footer="0.5"/>
  <pageSetup paperSize="17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AUTOTABLE</vt:lpstr>
      <vt:lpstr>Quants</vt:lpstr>
      <vt:lpstr>VOID</vt:lpstr>
      <vt:lpstr>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Grouped SPL Estimate</dc:title>
  <dc:creator>Meet Shah</dc:creator>
  <cp:lastModifiedBy>Meet Shah</cp:lastModifiedBy>
  <cp:lastPrinted>2015-09-16T14:37:51Z</cp:lastPrinted>
  <dcterms:created xsi:type="dcterms:W3CDTF">2007-01-18T14:43:23Z</dcterms:created>
  <dcterms:modified xsi:type="dcterms:W3CDTF">2019-09-16T12:31:52Z</dcterms:modified>
</cp:coreProperties>
</file>